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defaultThemeVersion="166925"/>
  <mc:AlternateContent xmlns:mc="http://schemas.openxmlformats.org/markup-compatibility/2006">
    <mc:Choice Requires="x15">
      <x15ac:absPath xmlns:x15ac="http://schemas.microsoft.com/office/spreadsheetml/2010/11/ac" url="https://insightitsolutions-my.sharepoint.com/personal/anias_payspace_com/Documents/Desktop/Budget Speech 2026/"/>
    </mc:Choice>
  </mc:AlternateContent>
  <xr:revisionPtr revIDLastSave="0" documentId="8_{EE74FCE8-4800-4B15-B426-A8B047135E95}" xr6:coauthVersionLast="47" xr6:coauthVersionMax="47" xr10:uidLastSave="{00000000-0000-0000-0000-000000000000}"/>
  <workbookProtection workbookAlgorithmName="SHA-512" workbookHashValue="uf5WJ96jIK3NgjG5hdJ1K9ed8j0hJbAl3g7+zsj3f64v94qhfyWGClWZbB1AaD2h3OtoUUMcZqB6BvHFr785ig==" workbookSaltValue="PeVj51qGjdlG0khH+okh6w==" workbookSpinCount="100000" lockStructure="1"/>
  <bookViews>
    <workbookView xWindow="28680" yWindow="-120" windowWidth="29040" windowHeight="15720" tabRatio="779" xr2:uid="{43E79243-94EC-4B15-82FE-5F67146533B1}"/>
  </bookViews>
  <sheets>
    <sheet name="PAYE Calculator" sheetId="1" r:id="rId1"/>
    <sheet name="PAYE Detail" sheetId="4" r:id="rId2"/>
    <sheet name="PAYE Calculations" sheetId="5" r:id="rId3"/>
    <sheet name="Lookup tables" sheetId="3" state="hidden" r:id="rId4"/>
    <sheet name="list" sheetId="2" state="hidden" r:id="rId5"/>
    <sheet name="Config." sheetId="8" state="hidden" r:id="rId6"/>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3" i="5" l="1"/>
  <c r="E63" i="5"/>
  <c r="F16" i="1" l="1"/>
  <c r="H13" i="3" l="1"/>
  <c r="C13" i="3"/>
  <c r="C14" i="3" s="1"/>
  <c r="C12" i="3"/>
  <c r="B34" i="5"/>
  <c r="B53" i="5"/>
  <c r="D91" i="1"/>
  <c r="D90" i="1"/>
  <c r="H12" i="3"/>
  <c r="H14" i="3" l="1"/>
  <c r="F18" i="1"/>
  <c r="D49" i="1" l="1"/>
  <c r="G62" i="1" l="1"/>
  <c r="D62" i="1"/>
  <c r="B11" i="5"/>
  <c r="E11" i="5"/>
  <c r="B13" i="5"/>
  <c r="E13" i="5"/>
  <c r="B15" i="5"/>
  <c r="E15" i="5"/>
  <c r="B17" i="5"/>
  <c r="E17" i="5"/>
  <c r="B19" i="5"/>
  <c r="E19" i="5"/>
  <c r="B21" i="5"/>
  <c r="E21" i="5"/>
  <c r="B23" i="5"/>
  <c r="E23" i="5"/>
  <c r="B25" i="5"/>
  <c r="E25" i="5"/>
  <c r="B26" i="5"/>
  <c r="E26" i="5"/>
  <c r="B27" i="5"/>
  <c r="E27" i="5"/>
  <c r="B28" i="5"/>
  <c r="E28" i="5"/>
  <c r="B30" i="5"/>
  <c r="E30" i="5"/>
  <c r="B32" i="5"/>
  <c r="E32" i="5"/>
  <c r="E34" i="5"/>
  <c r="B36" i="5"/>
  <c r="E36" i="5"/>
  <c r="B38" i="5"/>
  <c r="E38" i="5"/>
  <c r="B40" i="5"/>
  <c r="E40" i="5"/>
  <c r="B42" i="5"/>
  <c r="E42" i="5"/>
  <c r="B46" i="5"/>
  <c r="E46" i="5"/>
  <c r="B47" i="5"/>
  <c r="E47" i="5"/>
  <c r="B51" i="5"/>
  <c r="E51" i="5"/>
  <c r="E53" i="5"/>
  <c r="B55" i="5"/>
  <c r="E55" i="5"/>
  <c r="B57" i="5"/>
  <c r="E57" i="5"/>
  <c r="B59" i="5"/>
  <c r="E59" i="5"/>
  <c r="B61" i="5"/>
  <c r="E61" i="5"/>
  <c r="B65" i="5"/>
  <c r="E65" i="5"/>
  <c r="B67" i="5"/>
  <c r="E67" i="5"/>
  <c r="B69" i="5"/>
  <c r="E69" i="5"/>
  <c r="B70" i="5"/>
  <c r="E70" i="5"/>
  <c r="B72" i="5"/>
  <c r="E72" i="5"/>
  <c r="B74" i="5"/>
  <c r="E74" i="5"/>
  <c r="G63" i="1" l="1"/>
  <c r="F46" i="5" s="1"/>
  <c r="D63" i="1"/>
  <c r="G84" i="1"/>
  <c r="D84" i="1"/>
  <c r="D85" i="1" s="1"/>
  <c r="D83" i="1" s="1"/>
  <c r="D86" i="1" s="1"/>
  <c r="D70" i="1" s="1"/>
  <c r="G52" i="1"/>
  <c r="F27" i="5" s="1"/>
  <c r="G77" i="1" l="1"/>
  <c r="F69" i="5" s="1"/>
  <c r="G85" i="1"/>
  <c r="G69" i="1" s="1"/>
  <c r="F53" i="5" s="1"/>
  <c r="D77" i="1"/>
  <c r="C69" i="5" s="1"/>
  <c r="C46" i="5"/>
  <c r="D69" i="1"/>
  <c r="C53" i="5" s="1"/>
  <c r="C55" i="5"/>
  <c r="D52" i="1"/>
  <c r="C27" i="5" s="1"/>
  <c r="D50" i="1"/>
  <c r="D48" i="1"/>
  <c r="D47" i="1"/>
  <c r="D46" i="1"/>
  <c r="D45" i="1"/>
  <c r="D44" i="1"/>
  <c r="D43" i="1"/>
  <c r="J20" i="1"/>
  <c r="G20" i="1"/>
  <c r="D20" i="1"/>
  <c r="G83" i="1" l="1"/>
  <c r="G86" i="1" s="1"/>
  <c r="G70" i="1" s="1"/>
  <c r="F55" i="5" s="1"/>
  <c r="G51" i="1"/>
  <c r="D51" i="1"/>
  <c r="G44" i="1"/>
  <c r="F13" i="5" s="1"/>
  <c r="C13" i="5"/>
  <c r="G45" i="1"/>
  <c r="F15" i="5" s="1"/>
  <c r="C15" i="5"/>
  <c r="G47" i="1"/>
  <c r="F19" i="5" s="1"/>
  <c r="C19" i="5"/>
  <c r="G48" i="1"/>
  <c r="F21" i="5" s="1"/>
  <c r="C21" i="5"/>
  <c r="G49" i="1"/>
  <c r="F23" i="5" s="1"/>
  <c r="C23" i="5"/>
  <c r="G50" i="1"/>
  <c r="F25" i="5" s="1"/>
  <c r="C25" i="5"/>
  <c r="G43" i="1"/>
  <c r="F11" i="5" s="1"/>
  <c r="C11" i="5"/>
  <c r="G46" i="1"/>
  <c r="F17" i="5" s="1"/>
  <c r="C17" i="5"/>
  <c r="D53" i="1" l="1"/>
  <c r="C26" i="5"/>
  <c r="G53" i="1" l="1"/>
  <c r="F28" i="5" s="1"/>
  <c r="F26" i="5"/>
  <c r="D54" i="1"/>
  <c r="C28" i="5"/>
  <c r="C30" i="5" l="1"/>
  <c r="D55" i="1"/>
  <c r="G54" i="1"/>
  <c r="G55" i="1" l="1"/>
  <c r="F32" i="5" s="1"/>
  <c r="F30" i="5"/>
  <c r="D56" i="1"/>
  <c r="C32" i="5"/>
  <c r="G56" i="1" l="1"/>
  <c r="C34" i="5"/>
  <c r="D60" i="1"/>
  <c r="C42" i="5" s="1"/>
  <c r="D59" i="1"/>
  <c r="C40" i="5" s="1"/>
  <c r="D58" i="1"/>
  <c r="C38" i="5" s="1"/>
  <c r="D72" i="1"/>
  <c r="D66" i="1" l="1"/>
  <c r="D64" i="1"/>
  <c r="F34" i="5"/>
  <c r="G60" i="1"/>
  <c r="F42" i="5" s="1"/>
  <c r="G58" i="1"/>
  <c r="F38" i="5" s="1"/>
  <c r="G59" i="1"/>
  <c r="F40" i="5" s="1"/>
  <c r="G72" i="1"/>
  <c r="C59" i="5"/>
  <c r="D76" i="1"/>
  <c r="C67" i="5" s="1"/>
  <c r="D74" i="1"/>
  <c r="C63" i="5" s="1"/>
  <c r="D75" i="1"/>
  <c r="C65" i="5" s="1"/>
  <c r="C44" i="5" l="1"/>
  <c r="D67" i="1"/>
  <c r="C49" i="5" s="1"/>
  <c r="G66" i="1"/>
  <c r="G64" i="1"/>
  <c r="G65" i="1" s="1"/>
  <c r="G80" i="1" s="1"/>
  <c r="D68" i="1"/>
  <c r="D57" i="1" s="1"/>
  <c r="D65" i="1"/>
  <c r="D80" i="1" s="1"/>
  <c r="D78" i="1"/>
  <c r="D79" i="1" s="1"/>
  <c r="G76" i="1"/>
  <c r="F67" i="5" s="1"/>
  <c r="F59" i="5"/>
  <c r="G74" i="1"/>
  <c r="F63" i="5" s="1"/>
  <c r="G75" i="1"/>
  <c r="F65" i="5" s="1"/>
  <c r="C47" i="5"/>
  <c r="F44" i="5" l="1"/>
  <c r="G67" i="1"/>
  <c r="F49" i="5" s="1"/>
  <c r="D71" i="1"/>
  <c r="G68" i="1"/>
  <c r="G71" i="1" s="1"/>
  <c r="C72" i="5"/>
  <c r="D81" i="1"/>
  <c r="D82" i="1" s="1"/>
  <c r="D87" i="1" s="1"/>
  <c r="G78" i="1"/>
  <c r="G79" i="1" s="1"/>
  <c r="C51" i="5"/>
  <c r="C70" i="5"/>
  <c r="F47" i="5"/>
  <c r="F72" i="5" l="1"/>
  <c r="G81" i="1"/>
  <c r="G82" i="1" s="1"/>
  <c r="G87" i="1" s="1"/>
  <c r="F70" i="5"/>
  <c r="D36" i="1"/>
  <c r="C74" i="5"/>
  <c r="D31" i="1"/>
  <c r="C57" i="5"/>
  <c r="F51" i="5"/>
  <c r="G57" i="1"/>
  <c r="G31" i="1" l="1"/>
  <c r="J31" i="1" s="1"/>
  <c r="F57" i="5"/>
  <c r="G36" i="1"/>
  <c r="J36" i="1" s="1"/>
  <c r="F74" i="5"/>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<sst xmlns="http://schemas.openxmlformats.org/spreadsheetml/2006/main" count="294" uniqueCount="137">
  <si>
    <t xml:space="preserve">Complete all fields in  </t>
  </si>
  <si>
    <t>Number of medical aid beneficiaries (including the main member)</t>
  </si>
  <si>
    <t>Earnings</t>
  </si>
  <si>
    <t>Deductions (Employee Contributions)</t>
  </si>
  <si>
    <t>Employer Contributions</t>
  </si>
  <si>
    <t>Monthly salary</t>
  </si>
  <si>
    <t>Monthly Medical Aid Contribution</t>
  </si>
  <si>
    <t>Monthly travel allowance</t>
  </si>
  <si>
    <t>Monthly Pension Fund Contribution</t>
  </si>
  <si>
    <t>Other fixed monthly allowances</t>
  </si>
  <si>
    <t>Monthly Provident Fund Contribution</t>
  </si>
  <si>
    <t xml:space="preserve">Annual bonus </t>
  </si>
  <si>
    <t>Monthly Retirement Annuity Fund Contribution</t>
  </si>
  <si>
    <t>Monthly PAYE savings</t>
  </si>
  <si>
    <t>PAYE saving on bonus</t>
  </si>
  <si>
    <t xml:space="preserve">                                                                                             </t>
  </si>
  <si>
    <t>Taxable salary</t>
  </si>
  <si>
    <t>Taxable travel allowance (80%)</t>
  </si>
  <si>
    <t>Taxable allowances</t>
  </si>
  <si>
    <t>Taxable annual bonus</t>
  </si>
  <si>
    <t>Medical aid fringe benefit</t>
  </si>
  <si>
    <t>Pension fund fringe benefit</t>
  </si>
  <si>
    <t>Provident fund fringe benefit</t>
  </si>
  <si>
    <t>Retirement annuity fringe benefit</t>
  </si>
  <si>
    <t>HIDE - CHECK LIMIT 27,5% OF REM LIMITED TO CONTRIBUTION</t>
  </si>
  <si>
    <t>HIDE 1/12 of R350 000</t>
  </si>
  <si>
    <t>HIDE LESSOR OF 2</t>
  </si>
  <si>
    <t>Retirement fund tax deduction</t>
  </si>
  <si>
    <t>Balance of remuneration (excl. bonus)</t>
  </si>
  <si>
    <t>Annualised balance of remuneration (excl. bonus)</t>
  </si>
  <si>
    <t>Apply annual tax tables and rebates</t>
  </si>
  <si>
    <t>Less limit of previous tax bracket</t>
  </si>
  <si>
    <t>Multiply with given %</t>
  </si>
  <si>
    <t>Plus fixed amount</t>
  </si>
  <si>
    <t>HIDE: Tax end date</t>
  </si>
  <si>
    <t>HIDE: Age</t>
  </si>
  <si>
    <t>Hide: Age</t>
  </si>
  <si>
    <t>Less annual rebates</t>
  </si>
  <si>
    <t>HIDE Annual PAYE</t>
  </si>
  <si>
    <t>Annual PAYE</t>
  </si>
  <si>
    <t>PAYE on monthly remuneration (before tax credits)</t>
  </si>
  <si>
    <t>Less additional medical expenses tax credit (for employees 65 years and older only)</t>
  </si>
  <si>
    <t>PAYE on monthly remuneration</t>
  </si>
  <si>
    <t>Annualised balance of remuneration  (incl. bonus)</t>
  </si>
  <si>
    <t>Hide Annual PAYE (incl. bonus)</t>
  </si>
  <si>
    <t>Annual PAYE (incl. bonus)</t>
  </si>
  <si>
    <t>Less annual PAYE on normal remuneration</t>
  </si>
  <si>
    <t>PAYE on bonus</t>
  </si>
  <si>
    <t>Total PAYE (PAYE on normal earnings plus PAYE on bonus)</t>
  </si>
  <si>
    <t>HIDE additional medical tax credits 1</t>
  </si>
  <si>
    <t>HIDE medical tax credits</t>
  </si>
  <si>
    <t>Less medical scheme fees tax credits</t>
  </si>
  <si>
    <t>Less additional medical expenses tax credits (only for employees 65 years and older)</t>
  </si>
  <si>
    <t>Final PAYE</t>
  </si>
  <si>
    <t>HIDE</t>
  </si>
  <si>
    <t>HIDE: Medical tax credits for first two beneficiaries</t>
  </si>
  <si>
    <t>HIDE: Medical tax credit for any additional additional tax credit</t>
  </si>
  <si>
    <t>COPYRIGHT NOTICE</t>
  </si>
  <si>
    <t>Fixed information to be completed</t>
  </si>
  <si>
    <t>Date of birth</t>
  </si>
  <si>
    <t>Return to Calc</t>
  </si>
  <si>
    <t>If the taxpayer and/or the taxpayer's employer contribute towards a medical aid, this field must be completed. The number of beneficiaries must include the main member and all dependents registered on the medical aid.</t>
  </si>
  <si>
    <t>Earnings information to be completed</t>
  </si>
  <si>
    <t>The gross monthly salary of the taxpayer (before any deductions).</t>
  </si>
  <si>
    <t>The full monthly travel allowance value of the taxpayer (a default of 80% of the travel allowance is considered to be taxable for the purpose of this calculation).</t>
  </si>
  <si>
    <t>The value of any other fixed monthly taxable allowances of the taxpayer, for example cell phone allowance - this does not include exempt (tax-free) allowances.</t>
  </si>
  <si>
    <t>Annual bonus</t>
  </si>
  <si>
    <t>Deductions (employee contributions) to be completed</t>
  </si>
  <si>
    <t>The monthly medical aid contribution made by the taxpayer (cost carried by the taxpayer).</t>
  </si>
  <si>
    <t>The monthly pension fund contribution made by the taxpayer (cost carried by the taxpayer).</t>
  </si>
  <si>
    <t>The monthly provident fund contribution made by the taxpayer (cost carried by the taxpayer).</t>
  </si>
  <si>
    <t>The monthly retirement annuity fund contribution made by the taxpayer (cost carried by the taxpayer).</t>
  </si>
  <si>
    <t>Employer contributions to be completed (cost carried by the employer)</t>
  </si>
  <si>
    <t>The monthly medical aid contribution made by the employer (cost carried by the employer).</t>
  </si>
  <si>
    <t>The monthly pension fund contribution made by the employer (cost carried by the employer).
The type of fund is considered a defined contribution (DC) fund for the purpose of this calculation.</t>
  </si>
  <si>
    <t>The monthly provident fund contribution made by the employer (cost carried by the employer).
The type of fund is considered a defined contribution (DC) fund for the purpose of this calculation.</t>
  </si>
  <si>
    <t>Taxable Income</t>
  </si>
  <si>
    <t>Base Amount</t>
  </si>
  <si>
    <t>%</t>
  </si>
  <si>
    <t>Above Amount</t>
  </si>
  <si>
    <t>Rebates:</t>
  </si>
  <si>
    <t>Calculation</t>
  </si>
  <si>
    <t>Primary</t>
  </si>
  <si>
    <t>Seconday</t>
  </si>
  <si>
    <t>Tertiary</t>
  </si>
  <si>
    <t>Tax Threshold</t>
  </si>
  <si>
    <t>Annually</t>
  </si>
  <si>
    <t>up to 65</t>
  </si>
  <si>
    <t>65 up to 75</t>
  </si>
  <si>
    <t>75 and over</t>
  </si>
  <si>
    <t>Medical tax credits</t>
  </si>
  <si>
    <t>first two beneficiaries</t>
  </si>
  <si>
    <t>each additional dependent</t>
  </si>
  <si>
    <t>The monthly retirement annuity fund contribution made by the employer (cost carried by the employer). The type of fund is considered a defined contribution (DC) fund for the purpose of this calculation.</t>
  </si>
  <si>
    <t>The annual bonus value of the taxpayer (example: 13th cheque).</t>
  </si>
  <si>
    <t>H</t>
  </si>
  <si>
    <t>Date of birth (YYYY/MM/DD)</t>
  </si>
  <si>
    <t>2025/2026</t>
  </si>
  <si>
    <t>Monthly PAYE in 2025/2026</t>
  </si>
  <si>
    <t>PAYE on bonus in 2025/2026</t>
  </si>
  <si>
    <t>Annual PAYE (before rebates)</t>
  </si>
  <si>
    <t>Less monthly medical scheme fees tax credit</t>
  </si>
  <si>
    <t>Annual PAYE before annual rebates</t>
  </si>
  <si>
    <t>Annual PAYE after rebates</t>
  </si>
  <si>
    <t>Blue</t>
  </si>
  <si>
    <t>DISCLAIMER</t>
  </si>
  <si>
    <t>While Deel Software Solutions (Pty) Ltd has taken all reasonable steps to ensure the accuracy and functionality of this tax calculator, we do not provide any warranties or representations regarding its suitability, accuracy, or completeness for any specific purpose. Use of this tax calculator is entirely at the user’s own risk, and Deel Software Solutions (Pty) Ltd shall not be held liable for any inaccuracies, errors, or consequential damages resulting from its use. By utilising this tax calculator, the user agrees to indemnify and hold Deel Software Solutions harmless from any claims or actions arising from the use thereof.</t>
  </si>
  <si>
    <t>© All title, including but not limited to copyrights, in and to this document and any copies thereof are owned by Deel Software Solutions (Pty) Ltd. All title and intellectual property rights in and to the content contained herein, are the property of Deel Software Solutions (Pty) Ltd and may be protected by applicable copyright or other intellectual property laws. All rights not expressly granted are reserved by Deel Software Solutions (Pty) Ltd and the content may not be reproduced without the written agreement of Deel Software Solutions (Pty) Ltd.</t>
  </si>
  <si>
    <t>DISCLAIMER
While Deel Software Solutions (Pty) Ltd has taken all reasonable steps to ensure the accuracy and functionality of this tax calculator, we do not provide any warranties or representations regarding its suitability, accuracy, or completeness for any specific purpose. Use of this tax calculator is entirely at the user’s own risk, and Deel Software Solutions (Pty) Ltd shall not be held liable for any inaccuracies, errors, or consequential damages resulting from its use. By utilising this tax calculator, the user agrees to indemnify and hold Deel Software Solutions harmless from any claims or actions arising from the use thereof.</t>
  </si>
  <si>
    <t>Yes</t>
  </si>
  <si>
    <t>No</t>
  </si>
  <si>
    <t>PAYE 2025/2026</t>
  </si>
  <si>
    <t>fixed cost</t>
  </si>
  <si>
    <t>value</t>
  </si>
  <si>
    <t>fuel cost per km</t>
  </si>
  <si>
    <t>maintenance cost per km</t>
  </si>
  <si>
    <t>Travel 2025/2026</t>
  </si>
  <si>
    <t>Operating lease</t>
  </si>
  <si>
    <t>Fixed travel allowance</t>
  </si>
  <si>
    <t>Combination of both</t>
  </si>
  <si>
    <t>Reimbursive rands-per-km</t>
  </si>
  <si>
    <t>Owned</t>
  </si>
  <si>
    <t>PAYE Calculator More Information</t>
  </si>
  <si>
    <t>Detail of PAYE Calculations</t>
  </si>
  <si>
    <t>PS2025</t>
  </si>
  <si>
    <t xml:space="preserve">PAYE Calculator 2026/2027              </t>
  </si>
  <si>
    <t>2026/2027</t>
  </si>
  <si>
    <t>2025/26</t>
  </si>
  <si>
    <t>2026/27</t>
  </si>
  <si>
    <t>PAYE 2026/2027</t>
  </si>
  <si>
    <t>Travel 2026/2027</t>
  </si>
  <si>
    <t>This calculator was designed to demonstrate the potential savings in PAYE for the 2026/2027 tax year compared to the 2025/2026 tax year, 
using the latest tax rates presented in the Budget Speech. Please contact your support team if you require additional assistance.</t>
  </si>
  <si>
    <t>The date of birth of the taxpayer in YYYY/MM/CDD. This date is used to calculate the age of the taxpayer for the 2025/2026 and 2026/2027 tax years.</t>
  </si>
  <si>
    <t>Monthly PAYE in 2026/2027</t>
  </si>
  <si>
    <t>PAYE on bonus in 2026/2027</t>
  </si>
  <si>
    <t>2026/2026</t>
  </si>
  <si>
    <t>202/2027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</si>
</sst>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R&quot;#,##0.00"/>
    <numFmt numFmtId="169" formatCode="#,##0.000"/>
  </numFmts>
  <fonts count="30" x14ac:knownFonts="1">
    <font>
      <sz val="11"/>
      <color theme="1"/>
      <name val="Calibri"/>
      <family val="2"/>
      <scheme val="minor"/>
    </font>
    <font>
      <sz val="10"/>
      <name val="Arial"/>
      <family val="2"/>
    </font>
    <font>
      <sz val="11"/>
      <color theme="1"/>
      <name val="Arial"/>
      <family val="2"/>
    </font>
    <font>
      <sz val="9"/>
      <color theme="1"/>
      <name val="Arial"/>
      <family val="2"/>
    </font>
    <font>
      <sz val="11"/>
      <color theme="1"/>
      <name val="Inter SemiBold"/>
      <family val="2"/>
    </font>
    <font>
      <sz val="30"/>
      <color theme="1"/>
      <name val="Inter SemiBold"/>
      <family val="2"/>
    </font>
    <font>
      <sz val="9"/>
      <color theme="1"/>
      <name val="Inter SemiBold"/>
      <family val="2"/>
    </font>
    <font>
      <sz val="10"/>
      <color theme="1"/>
      <name val="Inter SemiBold"/>
      <family val="2"/>
    </font>
    <font>
      <b/>
      <sz val="10"/>
      <color theme="1"/>
      <name val="Inter SemiBold"/>
      <family val="2"/>
    </font>
    <font>
      <b/>
      <i/>
      <sz val="10"/>
      <color theme="1"/>
      <name val="Inter SemiBold"/>
      <family val="2"/>
    </font>
    <font>
      <sz val="9"/>
      <color rgb="FFFF0000"/>
      <name val="Inter SemiBold"/>
      <family val="2"/>
    </font>
    <font>
      <i/>
      <sz val="10"/>
      <color theme="1"/>
      <name val="Inter SemiBold"/>
      <family val="2"/>
    </font>
    <font>
      <b/>
      <sz val="10"/>
      <color theme="0"/>
      <name val="Inter SemiBold"/>
      <family val="2"/>
    </font>
    <font>
      <sz val="10"/>
      <color theme="0"/>
      <name val="Inter SemiBold"/>
      <family val="2"/>
    </font>
    <font>
      <b/>
      <sz val="9"/>
      <color theme="1"/>
      <name val="Inter SemiBold"/>
      <family val="2"/>
    </font>
    <font>
      <sz val="8"/>
      <color theme="1"/>
      <name val="Inter SemiBold"/>
      <family val="2"/>
    </font>
    <font>
      <i/>
      <sz val="9"/>
      <color rgb="FFFFC000"/>
      <name val="Inter SemiBold"/>
      <family val="2"/>
    </font>
    <font>
      <i/>
      <u/>
      <sz val="11"/>
      <color rgb="FF00499D"/>
      <name val="Inter SemiBold"/>
      <family val="2"/>
    </font>
    <font>
      <u/>
      <sz val="11"/>
      <color rgb="FF00499D"/>
      <name val="Inter SemiBold"/>
      <family val="2"/>
    </font>
    <font>
      <b/>
      <u/>
      <sz val="10"/>
      <color rgb="FF00499D"/>
      <name val="Inter SemiBold"/>
      <family val="2"/>
    </font>
    <font>
      <u/>
      <sz val="11"/>
      <color theme="10"/>
      <name val="Inter SemiBold"/>
      <family val="2"/>
    </font>
    <font>
      <b/>
      <sz val="9"/>
      <color theme="0"/>
      <name val="Inter SemiBold"/>
      <family val="2"/>
    </font>
    <font>
      <b/>
      <sz val="9"/>
      <name val="Inter SemiBold"/>
      <family val="2"/>
    </font>
    <font>
      <sz val="12"/>
      <color theme="1"/>
      <name val="Inter SemiBold"/>
      <family val="2"/>
    </font>
    <font>
      <sz val="8"/>
      <color theme="1"/>
      <name val="Inter"/>
      <family val="2"/>
    </font>
    <font>
      <sz val="10"/>
      <color theme="1"/>
      <name val="Inter"/>
      <family val="2"/>
    </font>
    <font>
      <b/>
      <sz val="12"/>
      <color theme="0"/>
      <name val="Inter SemiBold"/>
      <family val="2"/>
    </font>
    <font>
      <sz val="12"/>
      <color theme="0"/>
      <name val="Inter SemiBold"/>
      <family val="2"/>
    </font>
    <font>
      <sz val="9"/>
      <color theme="0"/>
      <name val="Inter SemiBold"/>
      <family val="2"/>
    </font>
    <font>
      <sz val="10"/>
      <name val="Inter"/>
      <family val="2"/>
    </font>
  </fonts>
  <fills count="12">
    <fill>
      <patternFill patternType="none"/>
    </fill>
    <fill>
      <patternFill patternType="gray125"/>
    </fill>
    <fill>
      <patternFill patternType="solid">
        <fgColor theme="0" tint="-0.14999847407452621"/>
        <bgColor indexed="64"/>
      </patternFill>
    </fill>
    <fill>
      <patternFill patternType="solid">
        <fgColor rgb="FF222A34"/>
        <bgColor indexed="64"/>
      </patternFill>
    </fill>
    <fill>
      <patternFill patternType="solid">
        <fgColor rgb="FFB0B1BA"/>
        <bgColor indexed="64"/>
      </patternFill>
    </fill>
    <fill>
      <patternFill patternType="solid">
        <fgColor theme="7" tint="0.79998168889431442"/>
        <bgColor indexed="64"/>
      </patternFill>
    </fill>
    <fill>
      <patternFill patternType="solid">
        <fgColor rgb="FFB1D8FC"/>
        <bgColor indexed="64"/>
      </patternFill>
    </fill>
    <fill>
      <patternFill patternType="solid">
        <fgColor rgb="FFFFCF25"/>
        <bgColor indexed="64"/>
      </patternFill>
    </fill>
    <fill>
      <patternFill patternType="solid">
        <fgColor rgb="FF00499D"/>
        <bgColor indexed="64"/>
      </patternFill>
    </fill>
    <fill>
      <patternFill patternType="solid">
        <fgColor rgb="FFC4B1F9"/>
        <bgColor indexed="64"/>
      </patternFill>
    </fill>
    <fill>
      <patternFill patternType="solid">
        <fgColor theme="0" tint="-0.499984740745262"/>
        <bgColor indexed="64"/>
      </patternFill>
    </fill>
    <fill>
      <patternFill patternType="solid">
        <fgColor rgb="FFF2BE1A"/>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s>
  <cellStyleXfs count="5">
    <xf numFmtId="0" fontId="0" fillId="0" borderId="0"/>
    <xf numFmtId="0" fontId="1" fillId="0" borderId="0"/>
    <xf numFmtId="0" fontId="1" fillId="0" borderId="0"/>
    <xf numFmtId="0" fontId="17" fillId="0" borderId="0" applyNumberFormat="0" applyFill="0" applyBorder="0" applyAlignment="0" applyProtection="0"/>
    <xf numFmtId="0" fontId="18" fillId="0" borderId="0" applyNumberFormat="0" applyFill="0" applyBorder="0" applyAlignment="0" applyProtection="0"/>
  </cellStyleXfs>
  <cellXfs count="136">
    <xf numFmtId="0" fontId="0" fillId="0" borderId="0" xfId="0"/>
    <xf numFmtId="0" fontId="4" fillId="0" borderId="0" xfId="0" applyFont="1"/>
    <xf numFmtId="0" fontId="8" fillId="0" borderId="0" xfId="0" applyFont="1" applyProtection="1">
      <protection hidden="1"/>
    </xf>
    <xf numFmtId="164" fontId="8" fillId="0" borderId="0" xfId="0" applyNumberFormat="1" applyFont="1" applyProtection="1">
      <protection hidden="1"/>
    </xf>
    <xf numFmtId="0" fontId="8" fillId="0" borderId="2" xfId="0" applyFont="1" applyBorder="1" applyProtection="1">
      <protection hidden="1"/>
    </xf>
    <xf numFmtId="164" fontId="8" fillId="0" borderId="2" xfId="0" applyNumberFormat="1" applyFont="1" applyBorder="1" applyProtection="1">
      <protection hidden="1"/>
    </xf>
    <xf numFmtId="0" fontId="7" fillId="0" borderId="0" xfId="0" applyFont="1" applyProtection="1">
      <protection hidden="1"/>
    </xf>
    <xf numFmtId="0" fontId="7" fillId="0" borderId="3" xfId="0" applyFont="1" applyBorder="1" applyProtection="1">
      <protection hidden="1"/>
    </xf>
    <xf numFmtId="0" fontId="6" fillId="0" borderId="0" xfId="0" applyFont="1" applyProtection="1">
      <protection hidden="1"/>
    </xf>
    <xf numFmtId="0" fontId="6" fillId="0" borderId="2" xfId="0" applyFont="1" applyBorder="1" applyProtection="1">
      <protection hidden="1"/>
    </xf>
    <xf numFmtId="0" fontId="6" fillId="0" borderId="1" xfId="0" applyFont="1" applyBorder="1" applyProtection="1">
      <protection hidden="1"/>
    </xf>
    <xf numFmtId="164" fontId="6" fillId="0" borderId="1" xfId="0" applyNumberFormat="1" applyFont="1" applyBorder="1" applyProtection="1">
      <protection hidden="1"/>
    </xf>
    <xf numFmtId="0" fontId="6" fillId="0" borderId="1" xfId="0" applyFont="1" applyBorder="1" applyAlignment="1" applyProtection="1">
      <alignment wrapText="1"/>
      <protection hidden="1"/>
    </xf>
    <xf numFmtId="10" fontId="6" fillId="0" borderId="1" xfId="0" applyNumberFormat="1" applyFont="1" applyBorder="1" applyProtection="1">
      <protection hidden="1"/>
    </xf>
    <xf numFmtId="0" fontId="14" fillId="2" borderId="1" xfId="0" applyFont="1" applyFill="1" applyBorder="1" applyProtection="1">
      <protection hidden="1"/>
    </xf>
    <xf numFmtId="164" fontId="14" fillId="2" borderId="1" xfId="0" applyNumberFormat="1" applyFont="1" applyFill="1" applyBorder="1" applyProtection="1">
      <protection hidden="1"/>
    </xf>
    <xf numFmtId="0" fontId="6" fillId="0" borderId="0" xfId="0" applyFont="1" applyAlignment="1" applyProtection="1">
      <alignment wrapText="1"/>
      <protection hidden="1"/>
    </xf>
    <xf numFmtId="0" fontId="15" fillId="0" borderId="0" xfId="0" applyFont="1" applyAlignment="1" applyProtection="1">
      <alignment horizontal="left" vertical="center" wrapText="1"/>
      <protection hidden="1"/>
    </xf>
    <xf numFmtId="0" fontId="21" fillId="8" borderId="1" xfId="0" applyFont="1" applyFill="1" applyBorder="1"/>
    <xf numFmtId="0" fontId="6" fillId="6" borderId="1" xfId="0" applyFont="1" applyFill="1" applyBorder="1"/>
    <xf numFmtId="2" fontId="6" fillId="6" borderId="1" xfId="0" applyNumberFormat="1" applyFont="1" applyFill="1" applyBorder="1"/>
    <xf numFmtId="0" fontId="6" fillId="7" borderId="1" xfId="0" applyFont="1" applyFill="1" applyBorder="1"/>
    <xf numFmtId="2" fontId="6" fillId="7" borderId="1" xfId="0" applyNumberFormat="1" applyFont="1" applyFill="1" applyBorder="1"/>
    <xf numFmtId="0" fontId="21" fillId="8" borderId="5" xfId="0" applyFont="1" applyFill="1" applyBorder="1"/>
    <xf numFmtId="0" fontId="22" fillId="0" borderId="1" xfId="0" applyFont="1" applyBorder="1"/>
    <xf numFmtId="0" fontId="21" fillId="8" borderId="1" xfId="0" applyFont="1" applyFill="1" applyBorder="1" applyAlignment="1">
      <alignment wrapText="1"/>
    </xf>
    <xf numFmtId="2" fontId="22" fillId="0" borderId="1" xfId="0" applyNumberFormat="1" applyFont="1" applyBorder="1"/>
    <xf numFmtId="9" fontId="4" fillId="0" borderId="0" xfId="0" applyNumberFormat="1" applyFont="1"/>
    <xf numFmtId="0" fontId="23" fillId="0" borderId="0" xfId="0" applyFont="1"/>
    <xf numFmtId="0" fontId="6" fillId="0" borderId="0" xfId="0" applyFont="1" applyAlignment="1" applyProtection="1">
      <alignment horizontal="center"/>
      <protection hidden="1"/>
    </xf>
    <xf numFmtId="0" fontId="7" fillId="0" borderId="0" xfId="0" applyFont="1" applyAlignment="1" applyProtection="1">
      <alignment horizontal="center"/>
      <protection hidden="1"/>
    </xf>
    <xf numFmtId="0" fontId="2" fillId="0" borderId="0" xfId="0" applyFont="1" applyProtection="1">
      <protection hidden="1"/>
    </xf>
    <xf numFmtId="0" fontId="4" fillId="0" borderId="0" xfId="0" applyFont="1" applyProtection="1">
      <protection hidden="1"/>
    </xf>
    <xf numFmtId="0" fontId="8" fillId="0" borderId="0" xfId="0" applyFont="1" applyAlignment="1" applyProtection="1">
      <alignment horizontal="right" vertical="top"/>
      <protection hidden="1"/>
    </xf>
    <xf numFmtId="0" fontId="8" fillId="6" borderId="1" xfId="0" applyFont="1" applyFill="1" applyBorder="1" applyAlignment="1" applyProtection="1">
      <alignment horizontal="center" vertical="center"/>
      <protection hidden="1"/>
    </xf>
    <xf numFmtId="0" fontId="9" fillId="0" borderId="0" xfId="0" applyFont="1" applyAlignment="1" applyProtection="1">
      <alignment horizontal="right" vertical="top"/>
      <protection hidden="1"/>
    </xf>
    <xf numFmtId="0" fontId="9" fillId="0" borderId="0" xfId="0" applyFont="1" applyAlignment="1" applyProtection="1">
      <alignment horizontal="right"/>
      <protection hidden="1"/>
    </xf>
    <xf numFmtId="0" fontId="7" fillId="0" borderId="0" xfId="0" applyFont="1" applyAlignment="1" applyProtection="1">
      <alignment horizontal="left" vertical="top"/>
      <protection hidden="1"/>
    </xf>
    <xf numFmtId="0" fontId="10" fillId="0" borderId="0" xfId="0" applyFont="1" applyAlignment="1" applyProtection="1">
      <alignment horizontal="left" vertical="center" wrapText="1"/>
      <protection hidden="1"/>
    </xf>
    <xf numFmtId="0" fontId="4" fillId="0" borderId="0" xfId="0" applyFont="1" applyAlignment="1" applyProtection="1">
      <alignment vertical="top" wrapText="1"/>
      <protection hidden="1"/>
    </xf>
    <xf numFmtId="0" fontId="11" fillId="0" borderId="0" xfId="0" applyFont="1" applyAlignment="1" applyProtection="1">
      <alignment horizontal="right"/>
      <protection hidden="1"/>
    </xf>
    <xf numFmtId="0" fontId="7" fillId="0" borderId="0" xfId="0" applyFont="1" applyAlignment="1" applyProtection="1">
      <alignment horizontal="left" vertical="top" wrapText="1"/>
      <protection hidden="1"/>
    </xf>
    <xf numFmtId="0" fontId="12" fillId="3" borderId="0" xfId="0" applyFont="1" applyFill="1" applyProtection="1">
      <protection hidden="1"/>
    </xf>
    <xf numFmtId="164" fontId="12" fillId="3" borderId="0" xfId="0" applyNumberFormat="1" applyFont="1" applyFill="1" applyProtection="1">
      <protection hidden="1"/>
    </xf>
    <xf numFmtId="0" fontId="13" fillId="0" borderId="0" xfId="0" applyFont="1" applyProtection="1">
      <protection hidden="1"/>
    </xf>
    <xf numFmtId="0" fontId="12" fillId="0" borderId="0" xfId="0" applyFont="1" applyProtection="1">
      <protection hidden="1"/>
    </xf>
    <xf numFmtId="164" fontId="11" fillId="0" borderId="0" xfId="0" applyNumberFormat="1" applyFont="1" applyAlignment="1" applyProtection="1">
      <alignment horizontal="right"/>
      <protection hidden="1"/>
    </xf>
    <xf numFmtId="0" fontId="6" fillId="0" borderId="3" xfId="0" applyFont="1" applyBorder="1" applyProtection="1">
      <protection hidden="1"/>
    </xf>
    <xf numFmtId="14" fontId="7" fillId="6" borderId="1" xfId="0" applyNumberFormat="1" applyFont="1" applyFill="1" applyBorder="1" applyAlignment="1" applyProtection="1">
      <alignment horizontal="center" vertical="center"/>
      <protection locked="0" hidden="1"/>
    </xf>
    <xf numFmtId="0" fontId="7" fillId="6" borderId="1" xfId="0" applyFont="1" applyFill="1" applyBorder="1" applyAlignment="1" applyProtection="1">
      <alignment horizontal="center" vertical="center"/>
      <protection locked="0" hidden="1"/>
    </xf>
    <xf numFmtId="164" fontId="7" fillId="6" borderId="1" xfId="0" applyNumberFormat="1" applyFont="1" applyFill="1" applyBorder="1" applyAlignment="1" applyProtection="1">
      <alignment horizontal="right"/>
      <protection locked="0" hidden="1"/>
    </xf>
    <xf numFmtId="0" fontId="3" fillId="0" borderId="0" xfId="0" applyFont="1" applyProtection="1">
      <protection hidden="1"/>
    </xf>
    <xf numFmtId="0" fontId="6" fillId="0" borderId="0" xfId="0" applyFont="1" applyAlignment="1" applyProtection="1">
      <alignment vertical="center"/>
      <protection hidden="1"/>
    </xf>
    <xf numFmtId="0" fontId="6" fillId="0" borderId="0" xfId="0" applyFont="1" applyAlignment="1" applyProtection="1">
      <alignment vertical="center" wrapText="1"/>
      <protection hidden="1"/>
    </xf>
    <xf numFmtId="0" fontId="3" fillId="0" borderId="0" xfId="0" applyFont="1" applyAlignment="1" applyProtection="1">
      <alignment vertical="center"/>
      <protection hidden="1"/>
    </xf>
    <xf numFmtId="0" fontId="19" fillId="0" borderId="1" xfId="3" applyFont="1" applyBorder="1" applyAlignment="1" applyProtection="1">
      <alignment horizontal="center" vertical="center"/>
      <protection hidden="1"/>
    </xf>
    <xf numFmtId="0" fontId="19" fillId="0" borderId="1" xfId="3" applyFont="1" applyBorder="1" applyAlignment="1" applyProtection="1">
      <alignment horizontal="center" vertical="top"/>
      <protection hidden="1"/>
    </xf>
    <xf numFmtId="0" fontId="3" fillId="0" borderId="0" xfId="0" applyFont="1" applyAlignment="1" applyProtection="1">
      <alignment vertical="top" wrapText="1"/>
      <protection hidden="1"/>
    </xf>
    <xf numFmtId="0" fontId="2" fillId="0" borderId="0" xfId="0" applyFont="1" applyAlignment="1" applyProtection="1">
      <alignment vertical="top" wrapText="1"/>
      <protection hidden="1"/>
    </xf>
    <xf numFmtId="0" fontId="16" fillId="0" borderId="0" xfId="0" applyFont="1" applyAlignment="1" applyProtection="1">
      <alignment horizontal="center" vertical="center"/>
      <protection hidden="1"/>
    </xf>
    <xf numFmtId="0" fontId="20" fillId="0" borderId="0" xfId="3" applyFont="1" applyAlignment="1" applyProtection="1">
      <protection hidden="1"/>
    </xf>
    <xf numFmtId="164" fontId="7" fillId="0" borderId="1" xfId="0" applyNumberFormat="1" applyFont="1" applyBorder="1" applyProtection="1">
      <protection hidden="1"/>
    </xf>
    <xf numFmtId="10" fontId="7" fillId="0" borderId="1" xfId="0" applyNumberFormat="1" applyFont="1" applyBorder="1" applyProtection="1">
      <protection hidden="1"/>
    </xf>
    <xf numFmtId="164" fontId="8" fillId="4" borderId="1" xfId="0" applyNumberFormat="1" applyFont="1" applyFill="1" applyBorder="1" applyProtection="1">
      <protection hidden="1"/>
    </xf>
    <xf numFmtId="0" fontId="7" fillId="0" borderId="0" xfId="0" applyFont="1" applyAlignment="1" applyProtection="1">
      <alignment wrapText="1"/>
      <protection hidden="1"/>
    </xf>
    <xf numFmtId="164" fontId="6" fillId="0" borderId="0" xfId="0" applyNumberFormat="1" applyFont="1" applyProtection="1">
      <protection hidden="1"/>
    </xf>
    <xf numFmtId="4" fontId="6" fillId="0" borderId="0" xfId="0" applyNumberFormat="1" applyFont="1" applyProtection="1">
      <protection hidden="1"/>
    </xf>
    <xf numFmtId="0" fontId="14" fillId="0" borderId="0" xfId="0" applyFont="1" applyProtection="1">
      <protection hidden="1"/>
    </xf>
    <xf numFmtId="164" fontId="14" fillId="0" borderId="0" xfId="0" applyNumberFormat="1" applyFont="1" applyProtection="1">
      <protection hidden="1"/>
    </xf>
    <xf numFmtId="0" fontId="28" fillId="8" borderId="0" xfId="0" applyFont="1" applyFill="1" applyProtection="1">
      <protection hidden="1"/>
    </xf>
    <xf numFmtId="0" fontId="6" fillId="6" borderId="0" xfId="0" applyFont="1" applyFill="1" applyProtection="1">
      <protection hidden="1"/>
    </xf>
    <xf numFmtId="0" fontId="6" fillId="6" borderId="0" xfId="0" applyFont="1" applyFill="1" applyAlignment="1" applyProtection="1">
      <alignment wrapText="1"/>
      <protection hidden="1"/>
    </xf>
    <xf numFmtId="0" fontId="4" fillId="6" borderId="1" xfId="0" applyFont="1" applyFill="1" applyBorder="1" applyProtection="1">
      <protection hidden="1"/>
    </xf>
    <xf numFmtId="0" fontId="6" fillId="7" borderId="1" xfId="0" applyFont="1" applyFill="1" applyBorder="1" applyProtection="1">
      <protection hidden="1"/>
    </xf>
    <xf numFmtId="0" fontId="6" fillId="9" borderId="1" xfId="0" applyFont="1" applyFill="1" applyBorder="1" applyProtection="1">
      <protection hidden="1"/>
    </xf>
    <xf numFmtId="14" fontId="6" fillId="9" borderId="1" xfId="0" applyNumberFormat="1" applyFont="1" applyFill="1" applyBorder="1" applyProtection="1">
      <protection hidden="1"/>
    </xf>
    <xf numFmtId="1" fontId="6" fillId="9" borderId="1" xfId="0" applyNumberFormat="1" applyFont="1" applyFill="1" applyBorder="1" applyProtection="1">
      <protection hidden="1"/>
    </xf>
    <xf numFmtId="164" fontId="7" fillId="0" borderId="0" xfId="0" applyNumberFormat="1" applyFont="1" applyProtection="1">
      <protection hidden="1"/>
    </xf>
    <xf numFmtId="0" fontId="7" fillId="5" borderId="0" xfId="0" applyFont="1" applyFill="1" applyAlignment="1" applyProtection="1">
      <alignment wrapText="1"/>
      <protection hidden="1"/>
    </xf>
    <xf numFmtId="164" fontId="7" fillId="5" borderId="0" xfId="0" applyNumberFormat="1" applyFont="1" applyFill="1" applyProtection="1">
      <protection hidden="1"/>
    </xf>
    <xf numFmtId="0" fontId="7" fillId="0" borderId="0" xfId="0" applyFont="1" applyAlignment="1" applyProtection="1">
      <alignment horizontal="left" wrapText="1"/>
      <protection hidden="1"/>
    </xf>
    <xf numFmtId="10" fontId="7" fillId="0" borderId="0" xfId="0" applyNumberFormat="1" applyFont="1" applyProtection="1">
      <protection hidden="1"/>
    </xf>
    <xf numFmtId="0" fontId="8" fillId="4" borderId="0" xfId="0" applyFont="1" applyFill="1" applyAlignment="1" applyProtection="1">
      <alignment wrapText="1"/>
      <protection hidden="1"/>
    </xf>
    <xf numFmtId="164" fontId="8" fillId="4" borderId="0" xfId="0" applyNumberFormat="1" applyFont="1" applyFill="1" applyProtection="1">
      <protection hidden="1"/>
    </xf>
    <xf numFmtId="0" fontId="8" fillId="0" borderId="0" xfId="0" applyFont="1" applyAlignment="1" applyProtection="1">
      <alignment wrapText="1"/>
      <protection hidden="1"/>
    </xf>
    <xf numFmtId="0" fontId="12" fillId="0" borderId="0" xfId="0" applyFont="1" applyAlignment="1" applyProtection="1">
      <alignment horizontal="center" vertical="center"/>
      <protection hidden="1"/>
    </xf>
    <xf numFmtId="0" fontId="25" fillId="0" borderId="1" xfId="0" applyFont="1" applyBorder="1" applyAlignment="1" applyProtection="1">
      <alignment vertical="center"/>
      <protection hidden="1"/>
    </xf>
    <xf numFmtId="0" fontId="25" fillId="0" borderId="5" xfId="0" applyFont="1" applyBorder="1" applyAlignment="1" applyProtection="1">
      <alignment vertical="center" wrapText="1"/>
      <protection hidden="1"/>
    </xf>
    <xf numFmtId="0" fontId="25" fillId="0" borderId="1" xfId="0" applyFont="1" applyBorder="1" applyAlignment="1" applyProtection="1">
      <alignment vertical="center" wrapText="1"/>
      <protection hidden="1"/>
    </xf>
    <xf numFmtId="0" fontId="25" fillId="0" borderId="1" xfId="0" applyFont="1" applyBorder="1" applyAlignment="1" applyProtection="1">
      <alignment vertical="top"/>
      <protection hidden="1"/>
    </xf>
    <xf numFmtId="0" fontId="29" fillId="0" borderId="1" xfId="0" applyFont="1" applyBorder="1" applyAlignment="1" applyProtection="1">
      <alignment horizontal="left" vertical="top" wrapText="1"/>
      <protection hidden="1"/>
    </xf>
    <xf numFmtId="0" fontId="29" fillId="0" borderId="1" xfId="0" applyFont="1" applyBorder="1" applyAlignment="1" applyProtection="1">
      <alignment horizontal="left" vertical="center" wrapText="1"/>
      <protection hidden="1"/>
    </xf>
    <xf numFmtId="0" fontId="4" fillId="0" borderId="1" xfId="0" applyFont="1" applyBorder="1"/>
    <xf numFmtId="4" fontId="6" fillId="6" borderId="1" xfId="0" applyNumberFormat="1" applyFont="1" applyFill="1" applyBorder="1"/>
    <xf numFmtId="4" fontId="6" fillId="6" borderId="1" xfId="1" applyNumberFormat="1" applyFont="1" applyFill="1" applyBorder="1"/>
    <xf numFmtId="4" fontId="6" fillId="7" borderId="1" xfId="0" applyNumberFormat="1" applyFont="1" applyFill="1" applyBorder="1"/>
    <xf numFmtId="4" fontId="6" fillId="7" borderId="1" xfId="1" applyNumberFormat="1" applyFont="1" applyFill="1" applyBorder="1"/>
    <xf numFmtId="169" fontId="6" fillId="6" borderId="1" xfId="0" applyNumberFormat="1" applyFont="1" applyFill="1" applyBorder="1"/>
    <xf numFmtId="169" fontId="6" fillId="7" borderId="1" xfId="0" applyNumberFormat="1" applyFont="1" applyFill="1" applyBorder="1"/>
    <xf numFmtId="4" fontId="6" fillId="0" borderId="1" xfId="0" applyNumberFormat="1" applyFont="1" applyBorder="1"/>
    <xf numFmtId="4" fontId="6" fillId="6" borderId="1" xfId="2" applyNumberFormat="1" applyFont="1" applyFill="1" applyBorder="1"/>
    <xf numFmtId="4" fontId="6" fillId="7" borderId="1" xfId="2" applyNumberFormat="1" applyFont="1" applyFill="1" applyBorder="1"/>
    <xf numFmtId="0" fontId="5" fillId="0" borderId="0" xfId="0" applyFont="1" applyAlignment="1" applyProtection="1">
      <alignment vertical="center"/>
      <protection hidden="1"/>
    </xf>
    <xf numFmtId="0" fontId="24" fillId="0" borderId="0" xfId="0" applyFont="1" applyAlignment="1" applyProtection="1">
      <alignment horizontal="left" vertical="top" wrapText="1"/>
      <protection hidden="1"/>
    </xf>
    <xf numFmtId="0" fontId="6" fillId="0" borderId="0" xfId="0" applyFont="1" applyAlignment="1" applyProtection="1">
      <alignment horizontal="center"/>
      <protection hidden="1"/>
    </xf>
    <xf numFmtId="0" fontId="6" fillId="0" borderId="3" xfId="0" applyFont="1" applyBorder="1" applyAlignment="1" applyProtection="1">
      <alignment horizontal="center"/>
      <protection hidden="1"/>
    </xf>
    <xf numFmtId="0" fontId="7" fillId="0" borderId="3" xfId="0" applyFont="1" applyBorder="1" applyAlignment="1" applyProtection="1">
      <alignment horizontal="center"/>
      <protection hidden="1"/>
    </xf>
    <xf numFmtId="0" fontId="7" fillId="0" borderId="0" xfId="0" applyFont="1" applyAlignment="1" applyProtection="1">
      <alignment horizontal="center"/>
      <protection hidden="1"/>
    </xf>
    <xf numFmtId="0" fontId="4" fillId="0" borderId="0" xfId="0" applyFont="1" applyAlignment="1" applyProtection="1">
      <alignment horizontal="center" vertical="top" wrapText="1"/>
      <protection hidden="1"/>
    </xf>
    <xf numFmtId="0" fontId="2" fillId="0" borderId="0" xfId="0" applyFont="1" applyAlignment="1" applyProtection="1">
      <alignment horizontal="center"/>
      <protection hidden="1"/>
    </xf>
    <xf numFmtId="0" fontId="4" fillId="0" borderId="0" xfId="0" applyFont="1" applyAlignment="1" applyProtection="1">
      <alignment horizontal="center"/>
      <protection hidden="1"/>
    </xf>
    <xf numFmtId="0" fontId="24" fillId="0" borderId="0" xfId="0" applyFont="1" applyAlignment="1" applyProtection="1">
      <alignment horizontal="left" vertical="center" wrapText="1"/>
      <protection hidden="1"/>
    </xf>
    <xf numFmtId="0" fontId="6" fillId="0" borderId="0" xfId="0" applyFont="1" applyAlignment="1" applyProtection="1">
      <alignment horizontal="left" vertical="top" wrapText="1"/>
      <protection hidden="1"/>
    </xf>
    <xf numFmtId="0" fontId="14" fillId="0" borderId="6" xfId="0" applyFont="1" applyBorder="1" applyAlignment="1" applyProtection="1">
      <alignment horizontal="center"/>
      <protection hidden="1"/>
    </xf>
    <xf numFmtId="0" fontId="6" fillId="0" borderId="0" xfId="0" applyFont="1" applyAlignment="1" applyProtection="1">
      <alignment horizontal="center" vertical="center"/>
      <protection hidden="1"/>
    </xf>
    <xf numFmtId="0" fontId="5" fillId="0" borderId="0" xfId="0" applyFont="1" applyAlignment="1" applyProtection="1">
      <alignment horizontal="left" vertical="center"/>
      <protection hidden="1"/>
    </xf>
    <xf numFmtId="0" fontId="12" fillId="3" borderId="6" xfId="0" applyFont="1" applyFill="1" applyBorder="1" applyAlignment="1" applyProtection="1">
      <alignment horizontal="center" vertical="center"/>
      <protection hidden="1"/>
    </xf>
    <xf numFmtId="0" fontId="12" fillId="3" borderId="5" xfId="0" applyFont="1" applyFill="1" applyBorder="1" applyAlignment="1" applyProtection="1">
      <alignment horizontal="center" vertical="center"/>
      <protection hidden="1"/>
    </xf>
    <xf numFmtId="0" fontId="12" fillId="3" borderId="4" xfId="0" applyFont="1" applyFill="1" applyBorder="1" applyAlignment="1" applyProtection="1">
      <alignment horizontal="center" vertical="center"/>
      <protection hidden="1"/>
    </xf>
    <xf numFmtId="0" fontId="12" fillId="3" borderId="7" xfId="0" applyFont="1" applyFill="1" applyBorder="1" applyAlignment="1" applyProtection="1">
      <alignment horizontal="center" vertical="center"/>
      <protection hidden="1"/>
    </xf>
    <xf numFmtId="0" fontId="15" fillId="0" borderId="0" xfId="0" applyFont="1" applyAlignment="1" applyProtection="1">
      <alignment horizontal="left"/>
      <protection hidden="1"/>
    </xf>
    <xf numFmtId="0" fontId="4" fillId="0" borderId="0" xfId="0" applyFont="1" applyAlignment="1" applyProtection="1">
      <alignment horizontal="left"/>
      <protection hidden="1"/>
    </xf>
    <xf numFmtId="0" fontId="20" fillId="0" borderId="0" xfId="3" applyFont="1" applyAlignment="1" applyProtection="1">
      <alignment horizontal="center"/>
      <protection hidden="1"/>
    </xf>
    <xf numFmtId="0" fontId="5" fillId="0" borderId="0" xfId="0" applyFont="1" applyAlignment="1" applyProtection="1">
      <alignment horizontal="left"/>
      <protection hidden="1"/>
    </xf>
    <xf numFmtId="0" fontId="12" fillId="3" borderId="8" xfId="0" applyFont="1" applyFill="1" applyBorder="1" applyAlignment="1" applyProtection="1">
      <alignment horizontal="center" vertical="center"/>
      <protection hidden="1"/>
    </xf>
    <xf numFmtId="0" fontId="12" fillId="3" borderId="9" xfId="0" applyFont="1" applyFill="1" applyBorder="1" applyAlignment="1" applyProtection="1">
      <alignment horizontal="center" vertical="center"/>
      <protection hidden="1"/>
    </xf>
    <xf numFmtId="0" fontId="7" fillId="11" borderId="0" xfId="0" applyFont="1" applyFill="1" applyAlignment="1" applyProtection="1">
      <alignment horizontal="center" wrapText="1"/>
      <protection hidden="1"/>
    </xf>
    <xf numFmtId="0" fontId="7" fillId="11" borderId="1" xfId="0" applyFont="1" applyFill="1" applyBorder="1" applyAlignment="1" applyProtection="1">
      <alignment horizontal="center" wrapText="1"/>
      <protection hidden="1"/>
    </xf>
    <xf numFmtId="0" fontId="27" fillId="10" borderId="5" xfId="0" applyFont="1" applyFill="1" applyBorder="1" applyAlignment="1">
      <alignment horizontal="center"/>
    </xf>
    <xf numFmtId="0" fontId="27" fillId="10" borderId="4" xfId="0" applyFont="1" applyFill="1" applyBorder="1" applyAlignment="1">
      <alignment horizontal="center"/>
    </xf>
    <xf numFmtId="0" fontId="27" fillId="10" borderId="7" xfId="0" applyFont="1" applyFill="1" applyBorder="1" applyAlignment="1">
      <alignment horizontal="center"/>
    </xf>
    <xf numFmtId="0" fontId="27" fillId="10" borderId="0" xfId="0" applyFont="1" applyFill="1" applyAlignment="1">
      <alignment horizontal="center"/>
    </xf>
    <xf numFmtId="0" fontId="26" fillId="10" borderId="2" xfId="0" applyFont="1" applyFill="1" applyBorder="1" applyAlignment="1">
      <alignment horizontal="center"/>
    </xf>
    <xf numFmtId="2" fontId="22" fillId="0" borderId="1" xfId="0" applyNumberFormat="1" applyFont="1" applyBorder="1" applyAlignment="1">
      <alignment horizontal="left" wrapText="1"/>
    </xf>
    <xf numFmtId="2" fontId="21" fillId="8" borderId="1" xfId="0" applyNumberFormat="1" applyFont="1" applyFill="1" applyBorder="1" applyAlignment="1">
      <alignment horizontal="center"/>
    </xf>
    <xf numFmtId="0" fontId="6" fillId="0" borderId="0" xfId="0" applyFont="1" applyAlignment="1" applyProtection="1">
      <alignment horizontal="center" vertical="top" wrapText="1"/>
      <protection hidden="1"/>
    </xf>
  </cellXfs>
  <cellStyles count="5">
    <cellStyle name="Followed Hyperlink" xfId="4" builtinId="9" customBuiltin="1"/>
    <cellStyle name="Hyperlink" xfId="3" builtinId="8" customBuiltin="1"/>
    <cellStyle name="Normal" xfId="0" builtinId="0"/>
    <cellStyle name="Normal 4" xfId="2" xr:uid="{7F4C199E-E3EC-437E-9F17-D0D695616DD3}"/>
    <cellStyle name="Normal 5" xfId="1" xr:uid="{62E6E9D2-1453-4916-B413-67EEBDCB24FE}"/>
  </cellStyles>
  <dxfs count="1">
    <dxf>
      <font>
        <strike val="0"/>
      </font>
      <numFmt numFmtId="165" formatCode="yyyy/mm/dd;@"/>
    </dxf>
  </dxfs>
  <tableStyles count="0" defaultTableStyle="TableStyleMedium2" defaultPivotStyle="PivotStyleLight16"/>
  <colors>
    <mruColors>
      <color rgb="FFB1D8FC"/>
      <color rgb="FFFFC000"/>
      <color rgb="FFED7D31"/>
      <color rgb="FFC4B1F9"/>
      <color rgb="FFF2BE1A"/>
      <color rgb="FFFFCF25"/>
      <color rgb="FF00499D"/>
      <color rgb="FFFEF0D8"/>
      <color rgb="FF1B1B1B"/>
      <color rgb="FF222A3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microsoft.com/office/2017/06/relationships/rdRichValueStructure" Target="richData/rdrichvaluestructure.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microsoft.com/office/2017/06/relationships/rdRichValue" Target="richData/rdrichvalue.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22/10/relationships/richValueRel" Target="richData/richValueRel.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8" Type="http://schemas.openxmlformats.org/officeDocument/2006/relationships/hyperlink" Target="#'PAYE Detail'!B32"/><Relationship Id="rId13" Type="http://schemas.openxmlformats.org/officeDocument/2006/relationships/hyperlink" Target="#'PAYE Detail'!B22"/><Relationship Id="rId3" Type="http://schemas.openxmlformats.org/officeDocument/2006/relationships/hyperlink" Target="#'PAYE Detail'!B26"/><Relationship Id="rId7" Type="http://schemas.openxmlformats.org/officeDocument/2006/relationships/hyperlink" Target="#'PAYE Detail'!B31"/><Relationship Id="rId12" Type="http://schemas.openxmlformats.org/officeDocument/2006/relationships/hyperlink" Target="#'PAYE Detail'!B21"/><Relationship Id="rId2" Type="http://schemas.openxmlformats.org/officeDocument/2006/relationships/hyperlink" Target="#'PAYE Detail'!B24"/><Relationship Id="rId16" Type="http://schemas.openxmlformats.org/officeDocument/2006/relationships/image" Target="../media/image2.png"/><Relationship Id="rId1" Type="http://schemas.openxmlformats.org/officeDocument/2006/relationships/hyperlink" Target="#'PAYE Detail'!B25"/><Relationship Id="rId6" Type="http://schemas.openxmlformats.org/officeDocument/2006/relationships/hyperlink" Target="#'PAYE Detail'!B30"/><Relationship Id="rId11" Type="http://schemas.openxmlformats.org/officeDocument/2006/relationships/hyperlink" Target="#'PAYE Detail'!B20"/><Relationship Id="rId5" Type="http://schemas.openxmlformats.org/officeDocument/2006/relationships/hyperlink" Target="#'PAYE Detail'!B29"/><Relationship Id="rId15" Type="http://schemas.openxmlformats.org/officeDocument/2006/relationships/hyperlink" Target="#'PAYE Detail'!B4"/><Relationship Id="rId10" Type="http://schemas.openxmlformats.org/officeDocument/2006/relationships/hyperlink" Target="#'PAYE Detail'!B19"/><Relationship Id="rId4" Type="http://schemas.openxmlformats.org/officeDocument/2006/relationships/hyperlink" Target="#'PAYE Detail'!B27"/><Relationship Id="rId9" Type="http://schemas.openxmlformats.org/officeDocument/2006/relationships/hyperlink" Target="#'PAYE Calculator'!B17"/><Relationship Id="rId14" Type="http://schemas.openxmlformats.org/officeDocument/2006/relationships/hyperlink" Target="#'PAYE Detail'!B16"/></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PAYE Calculator'!A1"/></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4</xdr:col>
      <xdr:colOff>34835</xdr:colOff>
      <xdr:row>23</xdr:row>
      <xdr:rowOff>0</xdr:rowOff>
    </xdr:from>
    <xdr:to>
      <xdr:col>4</xdr:col>
      <xdr:colOff>217715</xdr:colOff>
      <xdr:row>23</xdr:row>
      <xdr:rowOff>182880</xdr:rowOff>
    </xdr:to>
    <xdr:sp macro="" textlink="">
      <xdr:nvSpPr>
        <xdr:cNvPr id="12" name="Oval 11">
          <a:hlinkClick xmlns:r="http://schemas.openxmlformats.org/officeDocument/2006/relationships" r:id="rId1"/>
          <a:extLst>
            <a:ext uri="{FF2B5EF4-FFF2-40B4-BE49-F238E27FC236}">
              <a16:creationId xmlns:a16="http://schemas.microsoft.com/office/drawing/2014/main" id="{438E396A-257A-4AD3-9A5A-4A118EE10D20}"/>
            </a:ext>
          </a:extLst>
        </xdr:cNvPr>
        <xdr:cNvSpPr/>
      </xdr:nvSpPr>
      <xdr:spPr>
        <a:xfrm>
          <a:off x="4118607" y="3718743"/>
          <a:ext cx="182880" cy="182880"/>
        </a:xfrm>
        <a:prstGeom prst="ellipse">
          <a:avLst/>
        </a:prstGeom>
        <a:solidFill>
          <a:srgbClr val="202A3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t>?</a:t>
          </a:r>
        </a:p>
      </xdr:txBody>
    </xdr:sp>
    <xdr:clientData/>
  </xdr:twoCellAnchor>
  <xdr:twoCellAnchor>
    <xdr:from>
      <xdr:col>4</xdr:col>
      <xdr:colOff>35196</xdr:colOff>
      <xdr:row>20</xdr:row>
      <xdr:rowOff>72572</xdr:rowOff>
    </xdr:from>
    <xdr:to>
      <xdr:col>4</xdr:col>
      <xdr:colOff>218076</xdr:colOff>
      <xdr:row>21</xdr:row>
      <xdr:rowOff>179404</xdr:rowOff>
    </xdr:to>
    <xdr:sp macro="" textlink="">
      <xdr:nvSpPr>
        <xdr:cNvPr id="15" name="Oval 14">
          <a:hlinkClick xmlns:r="http://schemas.openxmlformats.org/officeDocument/2006/relationships" r:id="rId2"/>
          <a:extLst>
            <a:ext uri="{FF2B5EF4-FFF2-40B4-BE49-F238E27FC236}">
              <a16:creationId xmlns:a16="http://schemas.microsoft.com/office/drawing/2014/main" id="{B2EB24CC-BB9F-4AAC-BC60-4230174A9EF9}"/>
            </a:ext>
          </a:extLst>
        </xdr:cNvPr>
        <xdr:cNvSpPr/>
      </xdr:nvSpPr>
      <xdr:spPr>
        <a:xfrm>
          <a:off x="4118968" y="3449099"/>
          <a:ext cx="182880" cy="182880"/>
        </a:xfrm>
        <a:prstGeom prst="ellipse">
          <a:avLst/>
        </a:prstGeom>
        <a:solidFill>
          <a:srgbClr val="202A3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t>?</a:t>
          </a:r>
        </a:p>
      </xdr:txBody>
    </xdr:sp>
    <xdr:clientData/>
  </xdr:twoCellAnchor>
  <xdr:twoCellAnchor>
    <xdr:from>
      <xdr:col>4</xdr:col>
      <xdr:colOff>31569</xdr:colOff>
      <xdr:row>24</xdr:row>
      <xdr:rowOff>46083</xdr:rowOff>
    </xdr:from>
    <xdr:to>
      <xdr:col>4</xdr:col>
      <xdr:colOff>214449</xdr:colOff>
      <xdr:row>25</xdr:row>
      <xdr:rowOff>166915</xdr:rowOff>
    </xdr:to>
    <xdr:sp macro="" textlink="">
      <xdr:nvSpPr>
        <xdr:cNvPr id="17" name="Oval 16">
          <a:hlinkClick xmlns:r="http://schemas.openxmlformats.org/officeDocument/2006/relationships" r:id="rId3"/>
          <a:extLst>
            <a:ext uri="{FF2B5EF4-FFF2-40B4-BE49-F238E27FC236}">
              <a16:creationId xmlns:a16="http://schemas.microsoft.com/office/drawing/2014/main" id="{9C4DDBF2-8433-48BD-91EB-A7AFEEED0BB3}"/>
            </a:ext>
          </a:extLst>
        </xdr:cNvPr>
        <xdr:cNvSpPr/>
      </xdr:nvSpPr>
      <xdr:spPr>
        <a:xfrm>
          <a:off x="4115341" y="3977760"/>
          <a:ext cx="182880" cy="181670"/>
        </a:xfrm>
        <a:prstGeom prst="ellipse">
          <a:avLst/>
        </a:prstGeom>
        <a:solidFill>
          <a:srgbClr val="202A3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t>?</a:t>
          </a:r>
        </a:p>
      </xdr:txBody>
    </xdr:sp>
    <xdr:clientData/>
  </xdr:twoCellAnchor>
  <xdr:twoCellAnchor>
    <xdr:from>
      <xdr:col>4</xdr:col>
      <xdr:colOff>31206</xdr:colOff>
      <xdr:row>26</xdr:row>
      <xdr:rowOff>49711</xdr:rowOff>
    </xdr:from>
    <xdr:to>
      <xdr:col>4</xdr:col>
      <xdr:colOff>214086</xdr:colOff>
      <xdr:row>27</xdr:row>
      <xdr:rowOff>179357</xdr:rowOff>
    </xdr:to>
    <xdr:sp macro="" textlink="">
      <xdr:nvSpPr>
        <xdr:cNvPr id="18" name="Oval 17">
          <a:hlinkClick xmlns:r="http://schemas.openxmlformats.org/officeDocument/2006/relationships" r:id="rId4"/>
          <a:extLst>
            <a:ext uri="{FF2B5EF4-FFF2-40B4-BE49-F238E27FC236}">
              <a16:creationId xmlns:a16="http://schemas.microsoft.com/office/drawing/2014/main" id="{8A22A3D9-345A-4C88-9506-4EE70FA330C9}"/>
            </a:ext>
          </a:extLst>
        </xdr:cNvPr>
        <xdr:cNvSpPr/>
      </xdr:nvSpPr>
      <xdr:spPr>
        <a:xfrm>
          <a:off x="4114978" y="4255160"/>
          <a:ext cx="182880" cy="182880"/>
        </a:xfrm>
        <a:prstGeom prst="ellipse">
          <a:avLst/>
        </a:prstGeom>
        <a:solidFill>
          <a:srgbClr val="202A3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t>?</a:t>
          </a:r>
        </a:p>
      </xdr:txBody>
    </xdr:sp>
    <xdr:clientData/>
  </xdr:twoCellAnchor>
  <xdr:twoCellAnchor>
    <xdr:from>
      <xdr:col>7</xdr:col>
      <xdr:colOff>38383</xdr:colOff>
      <xdr:row>20</xdr:row>
      <xdr:rowOff>71120</xdr:rowOff>
    </xdr:from>
    <xdr:to>
      <xdr:col>7</xdr:col>
      <xdr:colOff>221263</xdr:colOff>
      <xdr:row>21</xdr:row>
      <xdr:rowOff>177952</xdr:rowOff>
    </xdr:to>
    <xdr:sp macro="" textlink="">
      <xdr:nvSpPr>
        <xdr:cNvPr id="19" name="Oval 18">
          <a:hlinkClick xmlns:r="http://schemas.openxmlformats.org/officeDocument/2006/relationships" r:id="rId5"/>
          <a:extLst>
            <a:ext uri="{FF2B5EF4-FFF2-40B4-BE49-F238E27FC236}">
              <a16:creationId xmlns:a16="http://schemas.microsoft.com/office/drawing/2014/main" id="{AFD60354-957C-48B6-869F-3CCCF5A4C10C}"/>
            </a:ext>
          </a:extLst>
        </xdr:cNvPr>
        <xdr:cNvSpPr/>
      </xdr:nvSpPr>
      <xdr:spPr>
        <a:xfrm>
          <a:off x="8464491" y="3447647"/>
          <a:ext cx="182880" cy="182880"/>
        </a:xfrm>
        <a:prstGeom prst="ellipse">
          <a:avLst/>
        </a:prstGeom>
        <a:solidFill>
          <a:srgbClr val="202A3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t>?</a:t>
          </a:r>
        </a:p>
      </xdr:txBody>
    </xdr:sp>
    <xdr:clientData/>
  </xdr:twoCellAnchor>
  <xdr:twoCellAnchor>
    <xdr:from>
      <xdr:col>7</xdr:col>
      <xdr:colOff>38382</xdr:colOff>
      <xdr:row>23</xdr:row>
      <xdr:rowOff>1976</xdr:rowOff>
    </xdr:from>
    <xdr:to>
      <xdr:col>7</xdr:col>
      <xdr:colOff>221262</xdr:colOff>
      <xdr:row>23</xdr:row>
      <xdr:rowOff>184856</xdr:rowOff>
    </xdr:to>
    <xdr:sp macro="" textlink="">
      <xdr:nvSpPr>
        <xdr:cNvPr id="20" name="Oval 19">
          <a:hlinkClick xmlns:r="http://schemas.openxmlformats.org/officeDocument/2006/relationships" r:id="rId6"/>
          <a:extLst>
            <a:ext uri="{FF2B5EF4-FFF2-40B4-BE49-F238E27FC236}">
              <a16:creationId xmlns:a16="http://schemas.microsoft.com/office/drawing/2014/main" id="{45E6716E-E8A3-44D4-9415-3E8E6197ADC9}"/>
            </a:ext>
          </a:extLst>
        </xdr:cNvPr>
        <xdr:cNvSpPr/>
      </xdr:nvSpPr>
      <xdr:spPr>
        <a:xfrm>
          <a:off x="8464490" y="3720719"/>
          <a:ext cx="182880" cy="182880"/>
        </a:xfrm>
        <a:prstGeom prst="ellipse">
          <a:avLst/>
        </a:prstGeom>
        <a:solidFill>
          <a:srgbClr val="202A3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t>?</a:t>
          </a:r>
        </a:p>
      </xdr:txBody>
    </xdr:sp>
    <xdr:clientData/>
  </xdr:twoCellAnchor>
  <xdr:twoCellAnchor>
    <xdr:from>
      <xdr:col>7</xdr:col>
      <xdr:colOff>44027</xdr:colOff>
      <xdr:row>24</xdr:row>
      <xdr:rowOff>52493</xdr:rowOff>
    </xdr:from>
    <xdr:to>
      <xdr:col>7</xdr:col>
      <xdr:colOff>226907</xdr:colOff>
      <xdr:row>25</xdr:row>
      <xdr:rowOff>174130</xdr:rowOff>
    </xdr:to>
    <xdr:sp macro="" textlink="">
      <xdr:nvSpPr>
        <xdr:cNvPr id="21" name="Oval 20">
          <a:hlinkClick xmlns:r="http://schemas.openxmlformats.org/officeDocument/2006/relationships" r:id="rId7"/>
          <a:extLst>
            <a:ext uri="{FF2B5EF4-FFF2-40B4-BE49-F238E27FC236}">
              <a16:creationId xmlns:a16="http://schemas.microsoft.com/office/drawing/2014/main" id="{E7B48EA3-C7B1-4092-8444-8F175E2D6CA2}"/>
            </a:ext>
          </a:extLst>
        </xdr:cNvPr>
        <xdr:cNvSpPr/>
      </xdr:nvSpPr>
      <xdr:spPr>
        <a:xfrm>
          <a:off x="8470135" y="3984170"/>
          <a:ext cx="182880" cy="182475"/>
        </a:xfrm>
        <a:prstGeom prst="ellipse">
          <a:avLst/>
        </a:prstGeom>
        <a:solidFill>
          <a:srgbClr val="202A3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t>?</a:t>
          </a:r>
        </a:p>
      </xdr:txBody>
    </xdr:sp>
    <xdr:clientData/>
  </xdr:twoCellAnchor>
  <xdr:twoCellAnchor>
    <xdr:from>
      <xdr:col>7</xdr:col>
      <xdr:colOff>43180</xdr:colOff>
      <xdr:row>27</xdr:row>
      <xdr:rowOff>2364</xdr:rowOff>
    </xdr:from>
    <xdr:to>
      <xdr:col>7</xdr:col>
      <xdr:colOff>226060</xdr:colOff>
      <xdr:row>27</xdr:row>
      <xdr:rowOff>185244</xdr:rowOff>
    </xdr:to>
    <xdr:sp macro="" textlink="">
      <xdr:nvSpPr>
        <xdr:cNvPr id="22" name="Oval 21">
          <a:hlinkClick xmlns:r="http://schemas.openxmlformats.org/officeDocument/2006/relationships" r:id="rId8"/>
          <a:extLst>
            <a:ext uri="{FF2B5EF4-FFF2-40B4-BE49-F238E27FC236}">
              <a16:creationId xmlns:a16="http://schemas.microsoft.com/office/drawing/2014/main" id="{13D30A11-FA52-4EBB-BFED-D8252A5635C5}"/>
            </a:ext>
          </a:extLst>
        </xdr:cNvPr>
        <xdr:cNvSpPr/>
      </xdr:nvSpPr>
      <xdr:spPr>
        <a:xfrm>
          <a:off x="8469288" y="4261047"/>
          <a:ext cx="182880" cy="182880"/>
        </a:xfrm>
        <a:prstGeom prst="ellipse">
          <a:avLst/>
        </a:prstGeom>
        <a:solidFill>
          <a:srgbClr val="202A3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t>?</a:t>
          </a:r>
        </a:p>
      </xdr:txBody>
    </xdr:sp>
    <xdr:clientData/>
  </xdr:twoCellAnchor>
  <xdr:twoCellAnchor>
    <xdr:from>
      <xdr:col>1</xdr:col>
      <xdr:colOff>9286</xdr:colOff>
      <xdr:row>17</xdr:row>
      <xdr:rowOff>73062</xdr:rowOff>
    </xdr:from>
    <xdr:to>
      <xdr:col>1</xdr:col>
      <xdr:colOff>192166</xdr:colOff>
      <xdr:row>17</xdr:row>
      <xdr:rowOff>255942</xdr:rowOff>
    </xdr:to>
    <xdr:sp macro="" textlink="">
      <xdr:nvSpPr>
        <xdr:cNvPr id="24" name="Oval 23">
          <a:hlinkClick xmlns:r="http://schemas.openxmlformats.org/officeDocument/2006/relationships" r:id="rId9"/>
          <a:extLst>
            <a:ext uri="{FF2B5EF4-FFF2-40B4-BE49-F238E27FC236}">
              <a16:creationId xmlns:a16="http://schemas.microsoft.com/office/drawing/2014/main" id="{09DE664B-605E-4E56-9B20-C42CB3C640ED}"/>
            </a:ext>
          </a:extLst>
        </xdr:cNvPr>
        <xdr:cNvSpPr/>
      </xdr:nvSpPr>
      <xdr:spPr>
        <a:xfrm>
          <a:off x="108148" y="2719529"/>
          <a:ext cx="182880" cy="182880"/>
        </a:xfrm>
        <a:prstGeom prst="ellipse">
          <a:avLst/>
        </a:prstGeom>
        <a:solidFill>
          <a:srgbClr val="202A3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t>?</a:t>
          </a:r>
        </a:p>
      </xdr:txBody>
    </xdr:sp>
    <xdr:clientData/>
  </xdr:twoCellAnchor>
  <xdr:twoCellAnchor>
    <xdr:from>
      <xdr:col>1</xdr:col>
      <xdr:colOff>21879</xdr:colOff>
      <xdr:row>20</xdr:row>
      <xdr:rowOff>68580</xdr:rowOff>
    </xdr:from>
    <xdr:to>
      <xdr:col>1</xdr:col>
      <xdr:colOff>204759</xdr:colOff>
      <xdr:row>21</xdr:row>
      <xdr:rowOff>174171</xdr:rowOff>
    </xdr:to>
    <xdr:sp macro="" textlink="">
      <xdr:nvSpPr>
        <xdr:cNvPr id="25" name="Oval 24">
          <a:hlinkClick xmlns:r="http://schemas.openxmlformats.org/officeDocument/2006/relationships" r:id="rId10"/>
          <a:extLst>
            <a:ext uri="{FF2B5EF4-FFF2-40B4-BE49-F238E27FC236}">
              <a16:creationId xmlns:a16="http://schemas.microsoft.com/office/drawing/2014/main" id="{C3A909A8-0DDB-486D-B269-52EA0F562D55}"/>
            </a:ext>
          </a:extLst>
        </xdr:cNvPr>
        <xdr:cNvSpPr/>
      </xdr:nvSpPr>
      <xdr:spPr>
        <a:xfrm>
          <a:off x="120741" y="3445107"/>
          <a:ext cx="182880" cy="181639"/>
        </a:xfrm>
        <a:prstGeom prst="ellipse">
          <a:avLst/>
        </a:prstGeom>
        <a:solidFill>
          <a:srgbClr val="202A3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t>?</a:t>
          </a:r>
        </a:p>
      </xdr:txBody>
    </xdr:sp>
    <xdr:clientData/>
  </xdr:twoCellAnchor>
  <xdr:twoCellAnchor>
    <xdr:from>
      <xdr:col>1</xdr:col>
      <xdr:colOff>18826</xdr:colOff>
      <xdr:row>22</xdr:row>
      <xdr:rowOff>48708</xdr:rowOff>
    </xdr:from>
    <xdr:to>
      <xdr:col>1</xdr:col>
      <xdr:colOff>201706</xdr:colOff>
      <xdr:row>23</xdr:row>
      <xdr:rowOff>178354</xdr:rowOff>
    </xdr:to>
    <xdr:sp macro="" textlink="">
      <xdr:nvSpPr>
        <xdr:cNvPr id="26" name="Oval 25">
          <a:hlinkClick xmlns:r="http://schemas.openxmlformats.org/officeDocument/2006/relationships" r:id="rId11"/>
          <a:extLst>
            <a:ext uri="{FF2B5EF4-FFF2-40B4-BE49-F238E27FC236}">
              <a16:creationId xmlns:a16="http://schemas.microsoft.com/office/drawing/2014/main" id="{73F734A9-3EBA-43FC-9FE1-FF132A5A656E}"/>
            </a:ext>
          </a:extLst>
        </xdr:cNvPr>
        <xdr:cNvSpPr/>
      </xdr:nvSpPr>
      <xdr:spPr>
        <a:xfrm>
          <a:off x="117688" y="3714217"/>
          <a:ext cx="182880" cy="182880"/>
        </a:xfrm>
        <a:prstGeom prst="ellipse">
          <a:avLst/>
        </a:prstGeom>
        <a:solidFill>
          <a:srgbClr val="202A3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t>? </a:t>
          </a:r>
        </a:p>
      </xdr:txBody>
    </xdr:sp>
    <xdr:clientData/>
  </xdr:twoCellAnchor>
  <xdr:twoCellAnchor>
    <xdr:from>
      <xdr:col>1</xdr:col>
      <xdr:colOff>19595</xdr:colOff>
      <xdr:row>25</xdr:row>
      <xdr:rowOff>122</xdr:rowOff>
    </xdr:from>
    <xdr:to>
      <xdr:col>1</xdr:col>
      <xdr:colOff>202475</xdr:colOff>
      <xdr:row>25</xdr:row>
      <xdr:rowOff>183002</xdr:rowOff>
    </xdr:to>
    <xdr:sp macro="" textlink="">
      <xdr:nvSpPr>
        <xdr:cNvPr id="27" name="Oval 26">
          <a:hlinkClick xmlns:r="http://schemas.openxmlformats.org/officeDocument/2006/relationships" r:id="rId12"/>
          <a:extLst>
            <a:ext uri="{FF2B5EF4-FFF2-40B4-BE49-F238E27FC236}">
              <a16:creationId xmlns:a16="http://schemas.microsoft.com/office/drawing/2014/main" id="{83C6768A-9B5E-4B30-B013-11145B6F3A1A}"/>
            </a:ext>
          </a:extLst>
        </xdr:cNvPr>
        <xdr:cNvSpPr/>
      </xdr:nvSpPr>
      <xdr:spPr>
        <a:xfrm>
          <a:off x="118457" y="3992637"/>
          <a:ext cx="182880" cy="182880"/>
        </a:xfrm>
        <a:prstGeom prst="ellipse">
          <a:avLst/>
        </a:prstGeom>
        <a:solidFill>
          <a:srgbClr val="202A3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t>?</a:t>
          </a:r>
        </a:p>
      </xdr:txBody>
    </xdr:sp>
    <xdr:clientData/>
  </xdr:twoCellAnchor>
  <xdr:twoCellAnchor>
    <xdr:from>
      <xdr:col>1</xdr:col>
      <xdr:colOff>23586</xdr:colOff>
      <xdr:row>27</xdr:row>
      <xdr:rowOff>0</xdr:rowOff>
    </xdr:from>
    <xdr:to>
      <xdr:col>1</xdr:col>
      <xdr:colOff>206466</xdr:colOff>
      <xdr:row>27</xdr:row>
      <xdr:rowOff>182880</xdr:rowOff>
    </xdr:to>
    <xdr:sp macro="" textlink="">
      <xdr:nvSpPr>
        <xdr:cNvPr id="33" name="Oval 32">
          <a:hlinkClick xmlns:r="http://schemas.openxmlformats.org/officeDocument/2006/relationships" r:id="rId13"/>
          <a:extLst>
            <a:ext uri="{FF2B5EF4-FFF2-40B4-BE49-F238E27FC236}">
              <a16:creationId xmlns:a16="http://schemas.microsoft.com/office/drawing/2014/main" id="{2D5EA2DA-C9C9-4DAA-BA76-1D55F2144467}"/>
            </a:ext>
          </a:extLst>
        </xdr:cNvPr>
        <xdr:cNvSpPr/>
      </xdr:nvSpPr>
      <xdr:spPr>
        <a:xfrm>
          <a:off x="122448" y="4258683"/>
          <a:ext cx="182880" cy="182880"/>
        </a:xfrm>
        <a:prstGeom prst="ellipse">
          <a:avLst/>
        </a:prstGeom>
        <a:solidFill>
          <a:srgbClr val="202A3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t>?</a:t>
          </a:r>
        </a:p>
      </xdr:txBody>
    </xdr:sp>
    <xdr:clientData/>
  </xdr:twoCellAnchor>
  <xdr:twoCellAnchor>
    <xdr:from>
      <xdr:col>1</xdr:col>
      <xdr:colOff>12915</xdr:colOff>
      <xdr:row>14</xdr:row>
      <xdr:rowOff>54919</xdr:rowOff>
    </xdr:from>
    <xdr:to>
      <xdr:col>1</xdr:col>
      <xdr:colOff>195795</xdr:colOff>
      <xdr:row>15</xdr:row>
      <xdr:rowOff>176961</xdr:rowOff>
    </xdr:to>
    <xdr:sp macro="" textlink="">
      <xdr:nvSpPr>
        <xdr:cNvPr id="35" name="Oval 34">
          <a:hlinkClick xmlns:r="http://schemas.openxmlformats.org/officeDocument/2006/relationships" r:id="rId14"/>
          <a:extLst>
            <a:ext uri="{FF2B5EF4-FFF2-40B4-BE49-F238E27FC236}">
              <a16:creationId xmlns:a16="http://schemas.microsoft.com/office/drawing/2014/main" id="{F412F4C7-EAC3-451F-84E1-1FAC6C399F7B}"/>
            </a:ext>
          </a:extLst>
        </xdr:cNvPr>
        <xdr:cNvSpPr/>
      </xdr:nvSpPr>
      <xdr:spPr>
        <a:xfrm>
          <a:off x="111777" y="2336356"/>
          <a:ext cx="182880" cy="182880"/>
        </a:xfrm>
        <a:prstGeom prst="ellipse">
          <a:avLst/>
        </a:prstGeom>
        <a:solidFill>
          <a:srgbClr val="202A3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t>?</a:t>
          </a:r>
        </a:p>
      </xdr:txBody>
    </xdr:sp>
    <xdr:clientData/>
  </xdr:twoCellAnchor>
  <xdr:twoCellAnchor>
    <xdr:from>
      <xdr:col>1</xdr:col>
      <xdr:colOff>201566</xdr:colOff>
      <xdr:row>37</xdr:row>
      <xdr:rowOff>99167</xdr:rowOff>
    </xdr:from>
    <xdr:to>
      <xdr:col>3</xdr:col>
      <xdr:colOff>22860</xdr:colOff>
      <xdr:row>40</xdr:row>
      <xdr:rowOff>0</xdr:rowOff>
    </xdr:to>
    <xdr:sp macro="" textlink="">
      <xdr:nvSpPr>
        <xdr:cNvPr id="36" name="TextBox 35">
          <a:hlinkClick xmlns:r="http://schemas.openxmlformats.org/officeDocument/2006/relationships" r:id="rId15"/>
          <a:extLst>
            <a:ext uri="{FF2B5EF4-FFF2-40B4-BE49-F238E27FC236}">
              <a16:creationId xmlns:a16="http://schemas.microsoft.com/office/drawing/2014/main" id="{8D72F2D9-589A-CEF9-9DD9-69771E30F39F}"/>
            </a:ext>
          </a:extLst>
        </xdr:cNvPr>
        <xdr:cNvSpPr txBox="1"/>
      </xdr:nvSpPr>
      <xdr:spPr>
        <a:xfrm>
          <a:off x="293006" y="5433167"/>
          <a:ext cx="2412094" cy="373273"/>
        </a:xfrm>
        <a:prstGeom prst="roundRect">
          <a:avLst>
            <a:gd name="adj" fmla="val 50000"/>
          </a:avLst>
        </a:prstGeom>
        <a:solidFill>
          <a:srgbClr val="C4B1F9"/>
        </a:solidFill>
        <a:ln w="12700" cmpd="sng">
          <a:solidFill>
            <a:srgbClr val="1B1B1B"/>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ZA" sz="1000" b="0" i="0">
              <a:latin typeface="Inter SemiBold" panose="020B0502030000000004" pitchFamily="34" charset="0"/>
              <a:ea typeface="Inter SemiBold" panose="020B0502030000000004" pitchFamily="34" charset="0"/>
              <a:cs typeface="Poppins" pitchFamily="2" charset="77"/>
            </a:rPr>
            <a:t>Click</a:t>
          </a:r>
          <a:r>
            <a:rPr lang="en-ZA" sz="1000" b="0" i="0" baseline="0">
              <a:latin typeface="Inter SemiBold" panose="020B0502030000000004" pitchFamily="34" charset="0"/>
              <a:ea typeface="Inter SemiBold" panose="020B0502030000000004" pitchFamily="34" charset="0"/>
              <a:cs typeface="Poppins" pitchFamily="2" charset="77"/>
            </a:rPr>
            <a:t> here to view the calculations</a:t>
          </a:r>
          <a:endParaRPr lang="en-ZA" sz="1000" b="0" i="0">
            <a:latin typeface="Inter SemiBold" panose="020B0502030000000004" pitchFamily="34" charset="0"/>
            <a:ea typeface="Inter SemiBold" panose="020B0502030000000004" pitchFamily="34" charset="0"/>
            <a:cs typeface="Poppins" pitchFamily="2" charset="77"/>
          </a:endParaRPr>
        </a:p>
      </xdr:txBody>
    </xdr:sp>
    <xdr:clientData/>
  </xdr:twoCellAnchor>
  <xdr:twoCellAnchor editAs="oneCell">
    <xdr:from>
      <xdr:col>8</xdr:col>
      <xdr:colOff>1117773</xdr:colOff>
      <xdr:row>0</xdr:row>
      <xdr:rowOff>0</xdr:rowOff>
    </xdr:from>
    <xdr:to>
      <xdr:col>9</xdr:col>
      <xdr:colOff>854034</xdr:colOff>
      <xdr:row>19</xdr:row>
      <xdr:rowOff>15356</xdr:rowOff>
    </xdr:to>
    <xdr:pic>
      <xdr:nvPicPr>
        <xdr:cNvPr id="9" name="Picture 8">
          <a:extLst>
            <a:ext uri="{FF2B5EF4-FFF2-40B4-BE49-F238E27FC236}">
              <a16:creationId xmlns:a16="http://schemas.microsoft.com/office/drawing/2014/main" id="{3DA47B46-6811-2500-180D-28B8D52C1A64}"/>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xdr:blipFill>
      <xdr:spPr>
        <a:xfrm>
          <a:off x="9156873" y="0"/>
          <a:ext cx="2793786" cy="30424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5629872</xdr:colOff>
      <xdr:row>0</xdr:row>
      <xdr:rowOff>78070</xdr:rowOff>
    </xdr:from>
    <xdr:to>
      <xdr:col>3</xdr:col>
      <xdr:colOff>1124476</xdr:colOff>
      <xdr:row>13</xdr:row>
      <xdr:rowOff>340035</xdr:rowOff>
    </xdr:to>
    <xdr:pic>
      <xdr:nvPicPr>
        <xdr:cNvPr id="6" name="Picture 5">
          <a:extLst>
            <a:ext uri="{FF2B5EF4-FFF2-40B4-BE49-F238E27FC236}">
              <a16:creationId xmlns:a16="http://schemas.microsoft.com/office/drawing/2014/main" id="{CEF52754-7A19-4701-1718-D73A0BD845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395932" y="78070"/>
          <a:ext cx="1998274" cy="22203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2788920</xdr:colOff>
      <xdr:row>6</xdr:row>
      <xdr:rowOff>131717</xdr:rowOff>
    </xdr:from>
    <xdr:to>
      <xdr:col>5</xdr:col>
      <xdr:colOff>1158240</xdr:colOff>
      <xdr:row>7</xdr:row>
      <xdr:rowOff>182880</xdr:rowOff>
    </xdr:to>
    <xdr:sp macro="" textlink="">
      <xdr:nvSpPr>
        <xdr:cNvPr id="5" name="TextBox 4">
          <a:hlinkClick xmlns:r="http://schemas.openxmlformats.org/officeDocument/2006/relationships" r:id="rId1"/>
          <a:extLst>
            <a:ext uri="{FF2B5EF4-FFF2-40B4-BE49-F238E27FC236}">
              <a16:creationId xmlns:a16="http://schemas.microsoft.com/office/drawing/2014/main" id="{6D96BDB2-B2AB-1D68-86F2-9F95641F6C79}"/>
            </a:ext>
          </a:extLst>
        </xdr:cNvPr>
        <xdr:cNvSpPr txBox="1"/>
      </xdr:nvSpPr>
      <xdr:spPr>
        <a:xfrm>
          <a:off x="7635240" y="1503317"/>
          <a:ext cx="1539240" cy="226423"/>
        </a:xfrm>
        <a:prstGeom prst="roundRect">
          <a:avLst>
            <a:gd name="adj" fmla="val 50000"/>
          </a:avLst>
        </a:prstGeom>
        <a:solidFill>
          <a:srgbClr val="C4B1F9"/>
        </a:solidFill>
        <a:ln w="9525" cmpd="sng">
          <a:solidFill>
            <a:srgbClr val="1B1B1B"/>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ZA" sz="1000" b="0" i="0" u="none" strike="noStrike">
              <a:ln>
                <a:noFill/>
              </a:ln>
              <a:solidFill>
                <a:schemeClr val="dk1"/>
              </a:solidFill>
              <a:effectLst/>
              <a:latin typeface="Inter SemiBold" panose="020B0502030000000004" pitchFamily="34" charset="0"/>
              <a:ea typeface="Inter SemiBold" panose="020B0502030000000004" pitchFamily="34" charset="0"/>
              <a:cs typeface="Poppins" pitchFamily="2" charset="77"/>
            </a:rPr>
            <a:t>Return to Calculator</a:t>
          </a:r>
          <a:endParaRPr lang="en-ZA" sz="1000" b="0" i="0">
            <a:ln>
              <a:noFill/>
            </a:ln>
            <a:latin typeface="Inter SemiBold" panose="020B0502030000000004" pitchFamily="34" charset="0"/>
            <a:ea typeface="Inter SemiBold" panose="020B0502030000000004" pitchFamily="34" charset="0"/>
            <a:cs typeface="Poppins" pitchFamily="2" charset="77"/>
          </a:endParaRPr>
        </a:p>
      </xdr:txBody>
    </xdr:sp>
    <xdr:clientData/>
  </xdr:twoCellAnchor>
  <xdr:twoCellAnchor editAs="absolute">
    <xdr:from>
      <xdr:col>4</xdr:col>
      <xdr:colOff>2950845</xdr:colOff>
      <xdr:row>0</xdr:row>
      <xdr:rowOff>0</xdr:rowOff>
    </xdr:from>
    <xdr:to>
      <xdr:col>5</xdr:col>
      <xdr:colOff>1123797</xdr:colOff>
      <xdr:row>6</xdr:row>
      <xdr:rowOff>93810</xdr:rowOff>
    </xdr:to>
    <xdr:pic>
      <xdr:nvPicPr>
        <xdr:cNvPr id="9" name="Picture 8">
          <a:extLst>
            <a:ext uri="{FF2B5EF4-FFF2-40B4-BE49-F238E27FC236}">
              <a16:creationId xmlns:a16="http://schemas.microsoft.com/office/drawing/2014/main" id="{14614E10-8BEF-CC48-8ECC-0523FF51C32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7802880" y="0"/>
          <a:ext cx="1344777" cy="145017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24</xdr:row>
      <xdr:rowOff>1</xdr:rowOff>
    </xdr:from>
    <xdr:to>
      <xdr:col>4</xdr:col>
      <xdr:colOff>751045</xdr:colOff>
      <xdr:row>43</xdr:row>
      <xdr:rowOff>67629</xdr:rowOff>
    </xdr:to>
    <xdr:pic>
      <xdr:nvPicPr>
        <xdr:cNvPr id="4" name="Picture 3">
          <a:extLst>
            <a:ext uri="{FF2B5EF4-FFF2-40B4-BE49-F238E27FC236}">
              <a16:creationId xmlns:a16="http://schemas.microsoft.com/office/drawing/2014/main" id="{6D097476-3277-4AFE-88A9-CD66F86EF1C3}"/>
            </a:ext>
          </a:extLst>
        </xdr:cNvPr>
        <xdr:cNvPicPr>
          <a:picLocks noChangeAspect="1"/>
        </xdr:cNvPicPr>
      </xdr:nvPicPr>
      <xdr:blipFill>
        <a:blip xmlns:r="http://schemas.openxmlformats.org/officeDocument/2006/relationships" r:embed="rId1"/>
        <a:stretch>
          <a:fillRect/>
        </a:stretch>
      </xdr:blipFill>
      <xdr:spPr>
        <a:xfrm>
          <a:off x="202406" y="4321970"/>
          <a:ext cx="3112293" cy="3238500"/>
        </a:xfrm>
        <a:prstGeom prst="rect">
          <a:avLst/>
        </a:prstGeom>
      </xdr:spPr>
    </xdr:pic>
    <xdr:clientData/>
  </xdr:twoCellAnchor>
  <xdr:twoCellAnchor editAs="oneCell">
    <xdr:from>
      <xdr:col>10</xdr:col>
      <xdr:colOff>760095</xdr:colOff>
      <xdr:row>12</xdr:row>
      <xdr:rowOff>17145</xdr:rowOff>
    </xdr:from>
    <xdr:to>
      <xdr:col>15</xdr:col>
      <xdr:colOff>76200</xdr:colOff>
      <xdr:row>22</xdr:row>
      <xdr:rowOff>91594</xdr:rowOff>
    </xdr:to>
    <xdr:pic>
      <xdr:nvPicPr>
        <xdr:cNvPr id="3" name="Picture 2">
          <a:extLst>
            <a:ext uri="{FF2B5EF4-FFF2-40B4-BE49-F238E27FC236}">
              <a16:creationId xmlns:a16="http://schemas.microsoft.com/office/drawing/2014/main" id="{C104A66F-0494-5B40-D74E-9F19542683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56270" y="2236470"/>
          <a:ext cx="3621405" cy="1916584"/>
        </a:xfrm>
        <a:prstGeom prst="rect">
          <a:avLst/>
        </a:prstGeom>
      </xdr:spPr>
    </xdr:pic>
    <xdr:clientData/>
  </xdr:twoCellAnchor>
  <xdr:twoCellAnchor editAs="oneCell">
    <xdr:from>
      <xdr:col>16</xdr:col>
      <xdr:colOff>9526</xdr:colOff>
      <xdr:row>12</xdr:row>
      <xdr:rowOff>47625</xdr:rowOff>
    </xdr:from>
    <xdr:to>
      <xdr:col>20</xdr:col>
      <xdr:colOff>520066</xdr:colOff>
      <xdr:row>25</xdr:row>
      <xdr:rowOff>27866</xdr:rowOff>
    </xdr:to>
    <xdr:pic>
      <xdr:nvPicPr>
        <xdr:cNvPr id="2" name="Picture 1">
          <a:extLst>
            <a:ext uri="{FF2B5EF4-FFF2-40B4-BE49-F238E27FC236}">
              <a16:creationId xmlns:a16="http://schemas.microsoft.com/office/drawing/2014/main" id="{53EF9482-8B35-2CEF-8307-6E4F9BB78F76}"/>
            </a:ext>
          </a:extLst>
        </xdr:cNvPr>
        <xdr:cNvPicPr>
          <a:picLocks noChangeAspect="1"/>
        </xdr:cNvPicPr>
      </xdr:nvPicPr>
      <xdr:blipFill>
        <a:blip xmlns:r="http://schemas.openxmlformats.org/officeDocument/2006/relationships" r:embed="rId3"/>
        <a:stretch>
          <a:fillRect/>
        </a:stretch>
      </xdr:blipFill>
      <xdr:spPr>
        <a:xfrm>
          <a:off x="12401551" y="2266950"/>
          <a:ext cx="4514850" cy="2346251"/>
        </a:xfrm>
        <a:prstGeom prst="rect">
          <a:avLst/>
        </a:prstGeom>
      </xdr:spPr>
    </xdr:pic>
    <xdr:clientData/>
  </xdr:twoCellAnchor>
  <xdr:twoCellAnchor editAs="oneCell">
    <xdr:from>
      <xdr:col>5</xdr:col>
      <xdr:colOff>777717</xdr:colOff>
      <xdr:row>24</xdr:row>
      <xdr:rowOff>55720</xdr:rowOff>
    </xdr:from>
    <xdr:to>
      <xdr:col>9</xdr:col>
      <xdr:colOff>869157</xdr:colOff>
      <xdr:row>45</xdr:row>
      <xdr:rowOff>135681</xdr:rowOff>
    </xdr:to>
    <xdr:pic>
      <xdr:nvPicPr>
        <xdr:cNvPr id="5" name="Picture 4">
          <a:extLst>
            <a:ext uri="{FF2B5EF4-FFF2-40B4-BE49-F238E27FC236}">
              <a16:creationId xmlns:a16="http://schemas.microsoft.com/office/drawing/2014/main" id="{C7B9ADA0-383C-B55C-EB02-19C238C07424}"/>
            </a:ext>
          </a:extLst>
        </xdr:cNvPr>
        <xdr:cNvPicPr>
          <a:picLocks noChangeAspect="1"/>
        </xdr:cNvPicPr>
      </xdr:nvPicPr>
      <xdr:blipFill>
        <a:blip xmlns:r="http://schemas.openxmlformats.org/officeDocument/2006/relationships" r:embed="rId4"/>
        <a:stretch>
          <a:fillRect/>
        </a:stretch>
      </xdr:blipFill>
      <xdr:spPr>
        <a:xfrm>
          <a:off x="4170998" y="4377689"/>
          <a:ext cx="3329940" cy="3580398"/>
        </a:xfrm>
        <a:prstGeom prst="rect">
          <a:avLst/>
        </a:prstGeom>
      </xdr:spPr>
    </xdr:pic>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A2CD0-8FE4-432A-810E-F17B38A3EC15}">
  <sheetPr codeName="Sheet1">
    <tabColor rgb="FFB1D8FC"/>
    <pageSetUpPr fitToPage="1"/>
  </sheetPr>
  <dimension ref="A1:XFC116"/>
  <sheetViews>
    <sheetView showGridLines="0" showRowColHeaders="0" tabSelected="1" zoomScaleNormal="100" workbookViewId="0">
      <selection activeCell="J28" sqref="J28"/>
    </sheetView>
  </sheetViews>
  <sheetFormatPr defaultColWidth="0" defaultRowHeight="13.8" zeroHeight="1" x14ac:dyDescent="0.25"/>
  <cols>
    <col min="1" max="1" width="1.33203125" style="31" customWidth="1"/>
    <col min="2" max="2" width="3.109375" style="31" customWidth="1"/>
    <col min="3" max="3" width="34.6640625" style="31" customWidth="1"/>
    <col min="4" max="4" width="14.44140625" style="31" bestFit="1" customWidth="1"/>
    <col min="5" max="5" width="3.109375" style="31" customWidth="1"/>
    <col min="6" max="6" width="44" style="31" customWidth="1"/>
    <col min="7" max="7" width="13.44140625" style="31" customWidth="1"/>
    <col min="8" max="8" width="3.109375" style="31" customWidth="1"/>
    <col min="9" max="9" width="44.77734375" style="31" customWidth="1"/>
    <col min="10" max="10" width="13.6640625" style="31" customWidth="1"/>
    <col min="11" max="11" width="4.109375" style="31" customWidth="1"/>
    <col min="12" max="13" width="0" style="31" hidden="1"/>
    <col min="14" max="16383" width="8.6640625" style="31" hidden="1"/>
    <col min="16384" max="16384" width="0.109375" style="31" customWidth="1"/>
  </cols>
  <sheetData>
    <row r="1" spans="1:11" x14ac:dyDescent="0.25">
      <c r="B1" s="32"/>
      <c r="C1" s="102" t="e" vm="1">
        <v>#VALUE!</v>
      </c>
      <c r="D1" s="102"/>
      <c r="E1" s="102"/>
      <c r="F1" s="102"/>
      <c r="G1" s="102"/>
      <c r="H1" s="102"/>
      <c r="I1" s="102"/>
    </row>
    <row r="2" spans="1:11" x14ac:dyDescent="0.25">
      <c r="B2" s="32"/>
      <c r="C2" s="102"/>
      <c r="D2" s="102"/>
      <c r="E2" s="102"/>
      <c r="F2" s="102"/>
      <c r="G2" s="102"/>
      <c r="H2" s="102"/>
      <c r="I2" s="102"/>
    </row>
    <row r="3" spans="1:11" x14ac:dyDescent="0.25">
      <c r="B3" s="32"/>
      <c r="C3" s="102"/>
      <c r="D3" s="102"/>
      <c r="E3" s="102"/>
      <c r="F3" s="102"/>
      <c r="G3" s="102"/>
      <c r="H3" s="102"/>
      <c r="I3" s="102"/>
    </row>
    <row r="4" spans="1:11" x14ac:dyDescent="0.25">
      <c r="B4" s="32"/>
      <c r="C4" s="102"/>
      <c r="D4" s="102"/>
      <c r="E4" s="102"/>
      <c r="F4" s="102"/>
      <c r="G4" s="102"/>
      <c r="H4" s="102"/>
      <c r="I4" s="102"/>
    </row>
    <row r="5" spans="1:11" ht="14.7" customHeight="1" x14ac:dyDescent="0.25">
      <c r="A5" s="32"/>
      <c r="B5" s="32"/>
      <c r="C5" s="102" t="s">
        <v>125</v>
      </c>
      <c r="D5" s="102"/>
      <c r="E5" s="102"/>
      <c r="F5" s="102"/>
      <c r="G5" s="102"/>
      <c r="H5" s="102"/>
      <c r="I5" s="102"/>
      <c r="J5" s="110"/>
      <c r="K5" s="109"/>
    </row>
    <row r="6" spans="1:11" ht="14.7" customHeight="1" x14ac:dyDescent="0.25">
      <c r="A6" s="32"/>
      <c r="B6" s="32"/>
      <c r="C6" s="102"/>
      <c r="D6" s="102"/>
      <c r="E6" s="102"/>
      <c r="F6" s="102"/>
      <c r="G6" s="102"/>
      <c r="H6" s="102"/>
      <c r="I6" s="102"/>
      <c r="J6" s="110"/>
      <c r="K6" s="109"/>
    </row>
    <row r="7" spans="1:11" ht="16.2" customHeight="1" x14ac:dyDescent="0.25">
      <c r="A7" s="32"/>
      <c r="B7" s="32"/>
      <c r="C7" s="102"/>
      <c r="D7" s="102"/>
      <c r="E7" s="102"/>
      <c r="F7" s="102"/>
      <c r="G7" s="102"/>
      <c r="H7" s="102"/>
      <c r="I7" s="102"/>
      <c r="J7" s="110"/>
      <c r="K7" s="109"/>
    </row>
    <row r="8" spans="1:11" ht="8.6999999999999993" customHeight="1" x14ac:dyDescent="0.25">
      <c r="A8" s="32"/>
      <c r="B8" s="32"/>
      <c r="C8" s="102"/>
      <c r="D8" s="102"/>
      <c r="E8" s="102"/>
      <c r="F8" s="102"/>
      <c r="G8" s="102"/>
      <c r="H8" s="102"/>
      <c r="I8" s="102"/>
      <c r="J8" s="110"/>
      <c r="K8" s="109"/>
    </row>
    <row r="9" spans="1:11" ht="14.7" customHeight="1" x14ac:dyDescent="0.25">
      <c r="A9" s="32"/>
      <c r="B9" s="32"/>
      <c r="C9" s="112" t="s">
        <v>131</v>
      </c>
      <c r="D9" s="112"/>
      <c r="E9" s="112"/>
      <c r="F9" s="112"/>
      <c r="G9" s="112"/>
      <c r="H9" s="112"/>
      <c r="I9" s="112"/>
      <c r="J9" s="110"/>
      <c r="K9" s="109"/>
    </row>
    <row r="10" spans="1:11" ht="14.7" customHeight="1" x14ac:dyDescent="0.25">
      <c r="A10" s="32"/>
      <c r="B10" s="32"/>
      <c r="C10" s="112"/>
      <c r="D10" s="112"/>
      <c r="E10" s="112"/>
      <c r="F10" s="112"/>
      <c r="G10" s="112"/>
      <c r="H10" s="112"/>
      <c r="I10" s="112"/>
      <c r="J10" s="110"/>
      <c r="K10" s="109"/>
    </row>
    <row r="11" spans="1:11" ht="3" customHeight="1" x14ac:dyDescent="0.25">
      <c r="A11" s="32"/>
      <c r="B11" s="32"/>
      <c r="C11" s="112"/>
      <c r="D11" s="112"/>
      <c r="E11" s="112"/>
      <c r="F11" s="112"/>
      <c r="G11" s="112"/>
      <c r="H11" s="112"/>
      <c r="I11" s="112"/>
      <c r="J11" s="110"/>
      <c r="K11" s="109"/>
    </row>
    <row r="12" spans="1:11" ht="10.95" customHeight="1" x14ac:dyDescent="0.25">
      <c r="A12" s="32"/>
      <c r="B12" s="32"/>
      <c r="C12" s="108"/>
      <c r="D12" s="108"/>
      <c r="E12" s="108"/>
      <c r="F12" s="108"/>
      <c r="G12" s="108"/>
      <c r="H12" s="108"/>
      <c r="I12" s="108"/>
      <c r="J12" s="110"/>
      <c r="K12" s="109"/>
    </row>
    <row r="13" spans="1:11" ht="5.7" customHeight="1" x14ac:dyDescent="0.25">
      <c r="A13" s="32"/>
      <c r="B13" s="32"/>
      <c r="C13" s="32"/>
      <c r="D13" s="6"/>
      <c r="E13" s="108"/>
      <c r="F13" s="108"/>
      <c r="G13" s="108"/>
      <c r="H13" s="108"/>
      <c r="I13" s="108"/>
      <c r="J13" s="110"/>
      <c r="K13" s="109"/>
    </row>
    <row r="14" spans="1:11" x14ac:dyDescent="0.25">
      <c r="A14" s="32"/>
      <c r="B14" s="32"/>
      <c r="C14" s="33" t="s">
        <v>0</v>
      </c>
      <c r="D14" s="34" t="s">
        <v>104</v>
      </c>
      <c r="E14" s="108"/>
      <c r="F14" s="108"/>
      <c r="G14" s="108"/>
      <c r="H14" s="108"/>
      <c r="I14" s="108"/>
      <c r="J14" s="110"/>
      <c r="K14" s="109"/>
    </row>
    <row r="15" spans="1:11" ht="5.7" customHeight="1" x14ac:dyDescent="0.25">
      <c r="A15" s="32"/>
      <c r="B15" s="32"/>
      <c r="C15" s="35"/>
      <c r="D15" s="36"/>
      <c r="E15" s="108"/>
      <c r="F15" s="108"/>
      <c r="G15" s="108"/>
      <c r="H15" s="108"/>
      <c r="I15" s="108"/>
      <c r="J15" s="110"/>
      <c r="K15" s="109"/>
    </row>
    <row r="16" spans="1:11" x14ac:dyDescent="0.25">
      <c r="A16" s="32"/>
      <c r="B16" s="32"/>
      <c r="C16" s="37" t="s">
        <v>96</v>
      </c>
      <c r="D16" s="48"/>
      <c r="E16" s="108"/>
      <c r="F16" s="38" t="str">
        <f>IF(ISBLANK(D16),"←Please enter a date of birth","")</f>
        <v>←Please enter a date of birth</v>
      </c>
      <c r="G16" s="39"/>
      <c r="H16" s="39"/>
      <c r="I16" s="108"/>
      <c r="J16" s="110"/>
      <c r="K16" s="109"/>
    </row>
    <row r="17" spans="1:11" ht="6" customHeight="1" x14ac:dyDescent="0.25">
      <c r="A17" s="32"/>
      <c r="B17" s="32"/>
      <c r="C17" s="37"/>
      <c r="D17" s="40"/>
      <c r="E17" s="108"/>
      <c r="F17" s="39"/>
      <c r="G17" s="39"/>
      <c r="H17" s="39"/>
      <c r="I17" s="108"/>
      <c r="J17" s="110"/>
      <c r="K17" s="109"/>
    </row>
    <row r="18" spans="1:11" ht="39.6" customHeight="1" x14ac:dyDescent="0.25">
      <c r="A18" s="32"/>
      <c r="B18" s="32"/>
      <c r="C18" s="41" t="s">
        <v>1</v>
      </c>
      <c r="D18" s="49"/>
      <c r="E18" s="108"/>
      <c r="F18" s="38" t="str">
        <f>IF(AND(D18&lt;1,OR(G22&lt;&gt;"",J22&lt;&gt;"")),"←Please complete beneficiaries","")</f>
        <v/>
      </c>
      <c r="G18" s="108"/>
      <c r="H18" s="108"/>
      <c r="I18" s="108"/>
      <c r="J18" s="110"/>
      <c r="K18" s="109"/>
    </row>
    <row r="19" spans="1:11" ht="5.7" customHeight="1" x14ac:dyDescent="0.25">
      <c r="A19" s="32"/>
      <c r="B19" s="32"/>
      <c r="C19" s="8"/>
      <c r="D19" s="8"/>
      <c r="E19" s="108"/>
      <c r="F19" s="104"/>
      <c r="G19" s="104"/>
      <c r="H19" s="104"/>
      <c r="I19" s="104"/>
      <c r="J19" s="104"/>
      <c r="K19" s="109"/>
    </row>
    <row r="20" spans="1:11" x14ac:dyDescent="0.25">
      <c r="A20" s="32"/>
      <c r="B20" s="32"/>
      <c r="C20" s="42" t="s">
        <v>2</v>
      </c>
      <c r="D20" s="43">
        <f>SUM(D22:D28)</f>
        <v>0</v>
      </c>
      <c r="E20" s="108"/>
      <c r="F20" s="42" t="s">
        <v>3</v>
      </c>
      <c r="G20" s="43">
        <f>SUM(G22:G28)</f>
        <v>0</v>
      </c>
      <c r="H20" s="104"/>
      <c r="I20" s="42" t="s">
        <v>4</v>
      </c>
      <c r="J20" s="43">
        <f>SUM(J22:J28)</f>
        <v>0</v>
      </c>
      <c r="K20" s="109"/>
    </row>
    <row r="21" spans="1:11" ht="6.45" customHeight="1" x14ac:dyDescent="0.25">
      <c r="A21" s="32"/>
      <c r="B21" s="32"/>
      <c r="C21" s="44"/>
      <c r="D21" s="44"/>
      <c r="E21" s="108"/>
      <c r="F21" s="45"/>
      <c r="G21" s="45"/>
      <c r="H21" s="104"/>
      <c r="I21" s="45"/>
      <c r="J21" s="45"/>
      <c r="K21" s="109"/>
    </row>
    <row r="22" spans="1:11" x14ac:dyDescent="0.25">
      <c r="A22" s="32"/>
      <c r="B22" s="32"/>
      <c r="C22" s="6" t="s">
        <v>5</v>
      </c>
      <c r="D22" s="50"/>
      <c r="E22" s="108"/>
      <c r="F22" s="6" t="s">
        <v>6</v>
      </c>
      <c r="G22" s="50"/>
      <c r="H22" s="104"/>
      <c r="I22" s="6" t="s">
        <v>6</v>
      </c>
      <c r="J22" s="50"/>
      <c r="K22" s="109"/>
    </row>
    <row r="23" spans="1:11" ht="4.95" customHeight="1" x14ac:dyDescent="0.25">
      <c r="A23" s="32"/>
      <c r="B23" s="32"/>
      <c r="C23" s="6"/>
      <c r="D23" s="46"/>
      <c r="E23" s="108"/>
      <c r="F23" s="6"/>
      <c r="G23" s="46"/>
      <c r="H23" s="104"/>
      <c r="I23" s="6"/>
      <c r="J23" s="46"/>
      <c r="K23" s="109"/>
    </row>
    <row r="24" spans="1:11" x14ac:dyDescent="0.25">
      <c r="A24" s="32"/>
      <c r="B24" s="32"/>
      <c r="C24" s="6" t="s">
        <v>7</v>
      </c>
      <c r="D24" s="50"/>
      <c r="E24" s="108"/>
      <c r="F24" s="6" t="s">
        <v>8</v>
      </c>
      <c r="G24" s="50"/>
      <c r="H24" s="104"/>
      <c r="I24" s="6" t="s">
        <v>8</v>
      </c>
      <c r="J24" s="50"/>
      <c r="K24" s="109"/>
    </row>
    <row r="25" spans="1:11" ht="5.7" customHeight="1" x14ac:dyDescent="0.25">
      <c r="A25" s="32"/>
      <c r="B25" s="32"/>
      <c r="C25" s="6"/>
      <c r="D25" s="46"/>
      <c r="E25" s="108"/>
      <c r="F25" s="6"/>
      <c r="G25" s="46"/>
      <c r="H25" s="104"/>
      <c r="I25" s="6"/>
      <c r="J25" s="46"/>
      <c r="K25" s="109"/>
    </row>
    <row r="26" spans="1:11" x14ac:dyDescent="0.25">
      <c r="A26" s="32"/>
      <c r="B26" s="32"/>
      <c r="C26" s="6" t="s">
        <v>9</v>
      </c>
      <c r="D26" s="50"/>
      <c r="E26" s="108"/>
      <c r="F26" s="6" t="s">
        <v>10</v>
      </c>
      <c r="G26" s="50"/>
      <c r="H26" s="104"/>
      <c r="I26" s="6" t="s">
        <v>10</v>
      </c>
      <c r="J26" s="50"/>
      <c r="K26" s="109"/>
    </row>
    <row r="27" spans="1:11" ht="4.95" customHeight="1" x14ac:dyDescent="0.25">
      <c r="A27" s="32"/>
      <c r="B27" s="32"/>
      <c r="C27" s="6"/>
      <c r="D27" s="46"/>
      <c r="E27" s="108"/>
      <c r="F27" s="6"/>
      <c r="G27" s="46"/>
      <c r="H27" s="104"/>
      <c r="I27" s="6"/>
      <c r="J27" s="46"/>
      <c r="K27" s="109"/>
    </row>
    <row r="28" spans="1:11" x14ac:dyDescent="0.25">
      <c r="A28" s="32"/>
      <c r="B28" s="32"/>
      <c r="C28" s="6" t="s">
        <v>11</v>
      </c>
      <c r="D28" s="50"/>
      <c r="E28" s="108"/>
      <c r="F28" s="6" t="s">
        <v>12</v>
      </c>
      <c r="G28" s="50"/>
      <c r="H28" s="104"/>
      <c r="I28" s="6" t="s">
        <v>12</v>
      </c>
      <c r="J28" s="50"/>
      <c r="K28" s="109"/>
    </row>
    <row r="29" spans="1:11" x14ac:dyDescent="0.25">
      <c r="A29" s="32"/>
      <c r="B29" s="32"/>
      <c r="C29" s="8"/>
      <c r="D29" s="8"/>
      <c r="E29" s="108"/>
      <c r="F29" s="8"/>
      <c r="G29" s="8"/>
      <c r="H29" s="104"/>
      <c r="I29" s="8"/>
      <c r="J29" s="8"/>
      <c r="K29" s="109"/>
    </row>
    <row r="30" spans="1:11" ht="6" customHeight="1" x14ac:dyDescent="0.25">
      <c r="A30" s="32"/>
      <c r="B30" s="32"/>
      <c r="C30" s="47"/>
      <c r="D30" s="47"/>
      <c r="E30" s="108"/>
      <c r="F30" s="47"/>
      <c r="G30" s="47"/>
      <c r="H30" s="104"/>
      <c r="I30" s="47"/>
      <c r="J30" s="47"/>
      <c r="K30" s="109"/>
    </row>
    <row r="31" spans="1:11" x14ac:dyDescent="0.25">
      <c r="A31" s="32"/>
      <c r="B31" s="32"/>
      <c r="C31" s="2" t="s">
        <v>98</v>
      </c>
      <c r="D31" s="3">
        <f>D71</f>
        <v>0</v>
      </c>
      <c r="E31" s="108"/>
      <c r="F31" s="2" t="s">
        <v>133</v>
      </c>
      <c r="G31" s="3">
        <f>G71</f>
        <v>0</v>
      </c>
      <c r="H31" s="104"/>
      <c r="I31" s="2" t="s">
        <v>13</v>
      </c>
      <c r="J31" s="3">
        <f>D31-G31</f>
        <v>0</v>
      </c>
      <c r="K31" s="109"/>
    </row>
    <row r="32" spans="1:11" ht="5.7" customHeight="1" x14ac:dyDescent="0.25">
      <c r="A32" s="32"/>
      <c r="B32" s="32"/>
      <c r="C32" s="4"/>
      <c r="D32" s="5"/>
      <c r="E32" s="108"/>
      <c r="F32" s="4"/>
      <c r="G32" s="5"/>
      <c r="H32" s="104"/>
      <c r="I32" s="4"/>
      <c r="J32" s="5"/>
      <c r="K32" s="109"/>
    </row>
    <row r="33" spans="1:11" ht="8.6999999999999993" customHeight="1" x14ac:dyDescent="0.25">
      <c r="A33" s="32"/>
      <c r="B33" s="32"/>
      <c r="C33" s="6"/>
      <c r="D33" s="6"/>
      <c r="E33" s="108"/>
      <c r="F33" s="6"/>
      <c r="G33" s="6"/>
      <c r="H33" s="104"/>
      <c r="I33" s="6"/>
      <c r="J33" s="6"/>
      <c r="K33" s="109"/>
    </row>
    <row r="34" spans="1:11" ht="5.7" customHeight="1" x14ac:dyDescent="0.25">
      <c r="A34" s="32"/>
      <c r="B34" s="32"/>
      <c r="C34" s="6"/>
      <c r="D34" s="6"/>
      <c r="E34" s="108"/>
      <c r="F34" s="6"/>
      <c r="G34" s="6"/>
      <c r="H34" s="104"/>
      <c r="I34" s="6"/>
      <c r="J34" s="6"/>
      <c r="K34" s="109"/>
    </row>
    <row r="35" spans="1:11" ht="5.7" customHeight="1" x14ac:dyDescent="0.25">
      <c r="A35" s="32"/>
      <c r="B35" s="32"/>
      <c r="C35" s="7"/>
      <c r="D35" s="7"/>
      <c r="E35" s="108"/>
      <c r="F35" s="7"/>
      <c r="G35" s="7"/>
      <c r="H35" s="104"/>
      <c r="I35" s="7"/>
      <c r="J35" s="7"/>
      <c r="K35" s="109"/>
    </row>
    <row r="36" spans="1:11" x14ac:dyDescent="0.25">
      <c r="A36" s="32"/>
      <c r="B36" s="32"/>
      <c r="C36" s="2" t="s">
        <v>99</v>
      </c>
      <c r="D36" s="3">
        <f>D81</f>
        <v>0</v>
      </c>
      <c r="E36" s="108"/>
      <c r="F36" s="2" t="s">
        <v>134</v>
      </c>
      <c r="G36" s="3">
        <f>G81</f>
        <v>0</v>
      </c>
      <c r="H36" s="104"/>
      <c r="I36" s="2" t="s">
        <v>14</v>
      </c>
      <c r="J36" s="3">
        <f>D36-G36</f>
        <v>0</v>
      </c>
      <c r="K36" s="109"/>
    </row>
    <row r="37" spans="1:11" ht="6" customHeight="1" x14ac:dyDescent="0.25">
      <c r="A37" s="32"/>
      <c r="B37" s="32"/>
      <c r="C37" s="8"/>
      <c r="D37" s="8"/>
      <c r="E37" s="108"/>
      <c r="F37" s="8"/>
      <c r="G37" s="8"/>
      <c r="H37" s="104"/>
      <c r="I37" s="9"/>
      <c r="J37" s="9"/>
      <c r="K37" s="109"/>
    </row>
    <row r="38" spans="1:11" x14ac:dyDescent="0.25">
      <c r="A38" s="32"/>
      <c r="B38" s="32"/>
      <c r="C38" s="106"/>
      <c r="D38" s="106"/>
      <c r="E38" s="108"/>
      <c r="F38" s="105"/>
      <c r="G38" s="105"/>
      <c r="H38" s="104"/>
      <c r="I38" s="8"/>
      <c r="J38" s="8"/>
      <c r="K38" s="109"/>
    </row>
    <row r="39" spans="1:11" ht="17.399999999999999" customHeight="1" x14ac:dyDescent="0.25">
      <c r="A39" s="32"/>
      <c r="B39" s="32"/>
      <c r="C39" s="107"/>
      <c r="D39" s="107"/>
      <c r="E39" s="108"/>
      <c r="F39" s="104"/>
      <c r="G39" s="104"/>
      <c r="H39" s="104"/>
      <c r="I39" s="104" t="s">
        <v>15</v>
      </c>
      <c r="J39" s="104"/>
      <c r="K39" s="109"/>
    </row>
    <row r="40" spans="1:11" ht="6" customHeight="1" x14ac:dyDescent="0.25">
      <c r="A40" s="32"/>
      <c r="B40" s="32"/>
      <c r="C40" s="107"/>
      <c r="D40" s="107"/>
      <c r="E40" s="108"/>
      <c r="F40" s="104"/>
      <c r="G40" s="104"/>
      <c r="H40" s="104"/>
      <c r="I40" s="104"/>
      <c r="J40" s="104"/>
      <c r="K40" s="109"/>
    </row>
    <row r="41" spans="1:11" ht="6" customHeight="1" x14ac:dyDescent="0.25">
      <c r="A41" s="32"/>
      <c r="B41" s="32"/>
      <c r="C41" s="107"/>
      <c r="D41" s="107"/>
      <c r="E41" s="108"/>
      <c r="F41" s="104"/>
      <c r="G41" s="104"/>
      <c r="H41" s="104"/>
      <c r="I41" s="104"/>
      <c r="J41" s="104"/>
      <c r="K41" s="109"/>
    </row>
    <row r="42" spans="1:11" hidden="1" x14ac:dyDescent="0.25">
      <c r="A42" s="32"/>
      <c r="B42" s="32" t="s">
        <v>95</v>
      </c>
      <c r="C42" s="113" t="s">
        <v>135</v>
      </c>
      <c r="D42" s="113"/>
      <c r="E42" s="108"/>
      <c r="F42" s="113" t="s">
        <v>136</v>
      </c>
      <c r="G42" s="113"/>
      <c r="H42" s="104"/>
      <c r="I42" s="104"/>
      <c r="J42" s="104"/>
      <c r="K42" s="109"/>
    </row>
    <row r="43" spans="1:11" hidden="1" x14ac:dyDescent="0.25">
      <c r="A43" s="32"/>
      <c r="B43" s="32" t="s">
        <v>95</v>
      </c>
      <c r="C43" s="10" t="s">
        <v>16</v>
      </c>
      <c r="D43" s="11">
        <f>D22</f>
        <v>0</v>
      </c>
      <c r="E43" s="108"/>
      <c r="F43" s="10" t="s">
        <v>16</v>
      </c>
      <c r="G43" s="11">
        <f t="shared" ref="G43:G50" si="0">D43</f>
        <v>0</v>
      </c>
      <c r="H43" s="104"/>
      <c r="I43" s="104"/>
      <c r="J43" s="104"/>
      <c r="K43" s="109"/>
    </row>
    <row r="44" spans="1:11" hidden="1" x14ac:dyDescent="0.25">
      <c r="A44" s="32"/>
      <c r="B44" s="32" t="s">
        <v>95</v>
      </c>
      <c r="C44" s="10" t="s">
        <v>17</v>
      </c>
      <c r="D44" s="11">
        <f>D24*80%</f>
        <v>0</v>
      </c>
      <c r="E44" s="108"/>
      <c r="F44" s="10" t="s">
        <v>17</v>
      </c>
      <c r="G44" s="11">
        <f t="shared" si="0"/>
        <v>0</v>
      </c>
      <c r="H44" s="104"/>
      <c r="I44" s="104"/>
      <c r="J44" s="104"/>
      <c r="K44" s="109"/>
    </row>
    <row r="45" spans="1:11" hidden="1" x14ac:dyDescent="0.25">
      <c r="A45" s="32"/>
      <c r="B45" s="32" t="s">
        <v>95</v>
      </c>
      <c r="C45" s="10" t="s">
        <v>18</v>
      </c>
      <c r="D45" s="11">
        <f>D26</f>
        <v>0</v>
      </c>
      <c r="E45" s="108"/>
      <c r="F45" s="10" t="s">
        <v>18</v>
      </c>
      <c r="G45" s="11">
        <f t="shared" si="0"/>
        <v>0</v>
      </c>
      <c r="H45" s="104"/>
      <c r="I45" s="104"/>
      <c r="J45" s="104"/>
      <c r="K45" s="109"/>
    </row>
    <row r="46" spans="1:11" hidden="1" x14ac:dyDescent="0.25">
      <c r="A46" s="32"/>
      <c r="B46" s="32" t="s">
        <v>95</v>
      </c>
      <c r="C46" s="10" t="s">
        <v>19</v>
      </c>
      <c r="D46" s="11">
        <f>D28</f>
        <v>0</v>
      </c>
      <c r="E46" s="108"/>
      <c r="F46" s="10" t="s">
        <v>19</v>
      </c>
      <c r="G46" s="11">
        <f t="shared" si="0"/>
        <v>0</v>
      </c>
      <c r="H46" s="104"/>
      <c r="I46" s="104"/>
      <c r="J46" s="104"/>
      <c r="K46" s="109"/>
    </row>
    <row r="47" spans="1:11" hidden="1" x14ac:dyDescent="0.25">
      <c r="A47" s="32"/>
      <c r="B47" s="32" t="s">
        <v>95</v>
      </c>
      <c r="C47" s="10" t="s">
        <v>20</v>
      </c>
      <c r="D47" s="11">
        <f>J22</f>
        <v>0</v>
      </c>
      <c r="E47" s="108"/>
      <c r="F47" s="10" t="s">
        <v>20</v>
      </c>
      <c r="G47" s="11">
        <f t="shared" si="0"/>
        <v>0</v>
      </c>
      <c r="H47" s="104"/>
      <c r="I47" s="104"/>
      <c r="J47" s="104"/>
      <c r="K47" s="109"/>
    </row>
    <row r="48" spans="1:11" hidden="1" x14ac:dyDescent="0.25">
      <c r="A48" s="32"/>
      <c r="B48" s="32" t="s">
        <v>95</v>
      </c>
      <c r="C48" s="10" t="s">
        <v>21</v>
      </c>
      <c r="D48" s="11">
        <f>J24</f>
        <v>0</v>
      </c>
      <c r="E48" s="108"/>
      <c r="F48" s="10" t="s">
        <v>21</v>
      </c>
      <c r="G48" s="11">
        <f t="shared" si="0"/>
        <v>0</v>
      </c>
      <c r="H48" s="104"/>
      <c r="I48" s="104"/>
      <c r="J48" s="104"/>
      <c r="K48" s="109"/>
    </row>
    <row r="49" spans="1:11" hidden="1" x14ac:dyDescent="0.25">
      <c r="A49" s="32"/>
      <c r="B49" s="32" t="s">
        <v>95</v>
      </c>
      <c r="C49" s="10" t="s">
        <v>22</v>
      </c>
      <c r="D49" s="11">
        <f>J26</f>
        <v>0</v>
      </c>
      <c r="E49" s="108"/>
      <c r="F49" s="10" t="s">
        <v>22</v>
      </c>
      <c r="G49" s="11">
        <f t="shared" si="0"/>
        <v>0</v>
      </c>
      <c r="H49" s="104"/>
      <c r="I49" s="104"/>
      <c r="J49" s="104"/>
      <c r="K49" s="109"/>
    </row>
    <row r="50" spans="1:11" hidden="1" x14ac:dyDescent="0.25">
      <c r="A50" s="32"/>
      <c r="B50" s="32" t="s">
        <v>95</v>
      </c>
      <c r="C50" s="10" t="s">
        <v>23</v>
      </c>
      <c r="D50" s="11">
        <f>J28</f>
        <v>0</v>
      </c>
      <c r="E50" s="108"/>
      <c r="F50" s="10" t="s">
        <v>23</v>
      </c>
      <c r="G50" s="11">
        <f t="shared" si="0"/>
        <v>0</v>
      </c>
      <c r="H50" s="104"/>
      <c r="I50" s="104"/>
      <c r="J50" s="104"/>
      <c r="K50" s="109"/>
    </row>
    <row r="51" spans="1:11" ht="23.7" hidden="1" customHeight="1" x14ac:dyDescent="0.25">
      <c r="A51" s="32"/>
      <c r="B51" s="32" t="s">
        <v>95</v>
      </c>
      <c r="C51" s="12" t="s">
        <v>24</v>
      </c>
      <c r="D51" s="11">
        <f>IF((G24+G26+G28+J24+J26+J28)&lt;27.5%*(D43+D44+D45+D46+D47+D48+D49+D50),(G24+J24+J26+J28+G26+G28),27.5%*(D43+D44+D45+D46+D47+D48+D49+D50))</f>
        <v>0</v>
      </c>
      <c r="E51" s="108"/>
      <c r="F51" s="12" t="s">
        <v>24</v>
      </c>
      <c r="G51" s="11">
        <f>IF((G24+G26+G28+J24+J26+J28)&lt;27.5%*(D43+D44+D45+D46+D47+D48+D49+D50),(G24+J24+J26+J28+G26+G28),27.5%*(D43+D44+D45+D46+D47+D48+D49+D50))</f>
        <v>0</v>
      </c>
      <c r="H51" s="104"/>
      <c r="I51" s="104"/>
      <c r="J51" s="104"/>
      <c r="K51" s="109"/>
    </row>
    <row r="52" spans="1:11" ht="19.2" hidden="1" customHeight="1" x14ac:dyDescent="0.25">
      <c r="A52" s="32"/>
      <c r="B52" s="32" t="s">
        <v>95</v>
      </c>
      <c r="C52" s="10" t="s">
        <v>25</v>
      </c>
      <c r="D52" s="11">
        <f>350000/12</f>
        <v>29166.666666666668</v>
      </c>
      <c r="E52" s="108"/>
      <c r="F52" s="10" t="s">
        <v>25</v>
      </c>
      <c r="G52" s="11">
        <f>350000/12</f>
        <v>29166.666666666668</v>
      </c>
      <c r="H52" s="104"/>
      <c r="I52" s="104"/>
      <c r="J52" s="104"/>
      <c r="K52" s="109"/>
    </row>
    <row r="53" spans="1:11" ht="18" hidden="1" customHeight="1" x14ac:dyDescent="0.25">
      <c r="A53" s="32"/>
      <c r="B53" s="32" t="s">
        <v>95</v>
      </c>
      <c r="C53" s="10" t="s">
        <v>26</v>
      </c>
      <c r="D53" s="11">
        <f>IF(D51&lt;D52,D51,D52)</f>
        <v>0</v>
      </c>
      <c r="E53" s="108"/>
      <c r="F53" s="10" t="s">
        <v>26</v>
      </c>
      <c r="G53" s="11">
        <f>IF(G51&lt;G52,G51,G52)</f>
        <v>0</v>
      </c>
      <c r="H53" s="104"/>
      <c r="I53" s="104"/>
      <c r="J53" s="104"/>
      <c r="K53" s="109"/>
    </row>
    <row r="54" spans="1:11" hidden="1" x14ac:dyDescent="0.25">
      <c r="A54" s="32"/>
      <c r="B54" s="32" t="s">
        <v>95</v>
      </c>
      <c r="C54" s="10" t="s">
        <v>27</v>
      </c>
      <c r="D54" s="11">
        <f>IF((G24+G26+G28+J24+J26+J28)=0,0,D53)</f>
        <v>0</v>
      </c>
      <c r="E54" s="108"/>
      <c r="F54" s="10" t="s">
        <v>27</v>
      </c>
      <c r="G54" s="11">
        <f>D54</f>
        <v>0</v>
      </c>
      <c r="H54" s="104"/>
      <c r="I54" s="104"/>
      <c r="J54" s="104"/>
      <c r="K54" s="109"/>
    </row>
    <row r="55" spans="1:11" hidden="1" x14ac:dyDescent="0.25">
      <c r="A55" s="32"/>
      <c r="B55" s="32" t="s">
        <v>95</v>
      </c>
      <c r="C55" s="10" t="s">
        <v>28</v>
      </c>
      <c r="D55" s="11">
        <f>D43+D44+D45+D47+D48+D49+D50-D54</f>
        <v>0</v>
      </c>
      <c r="E55" s="108"/>
      <c r="F55" s="10" t="s">
        <v>28</v>
      </c>
      <c r="G55" s="11">
        <f>G43+G44+G45+G47+G48+G49+G50-G54</f>
        <v>0</v>
      </c>
      <c r="H55" s="104"/>
      <c r="I55" s="104"/>
      <c r="J55" s="104"/>
      <c r="K55" s="109"/>
    </row>
    <row r="56" spans="1:11" ht="24" hidden="1" x14ac:dyDescent="0.25">
      <c r="A56" s="32"/>
      <c r="B56" s="32" t="s">
        <v>95</v>
      </c>
      <c r="C56" s="12" t="s">
        <v>29</v>
      </c>
      <c r="D56" s="11">
        <f>D55*12</f>
        <v>0</v>
      </c>
      <c r="E56" s="108"/>
      <c r="F56" s="12" t="s">
        <v>29</v>
      </c>
      <c r="G56" s="11">
        <f>D56</f>
        <v>0</v>
      </c>
      <c r="H56" s="104"/>
      <c r="I56" s="104"/>
      <c r="J56" s="104"/>
      <c r="K56" s="109"/>
    </row>
    <row r="57" spans="1:11" hidden="1" x14ac:dyDescent="0.25">
      <c r="A57" s="32"/>
      <c r="B57" s="32" t="s">
        <v>95</v>
      </c>
      <c r="C57" s="10" t="s">
        <v>30</v>
      </c>
      <c r="D57" s="11">
        <f>D68</f>
        <v>0</v>
      </c>
      <c r="E57" s="108"/>
      <c r="F57" s="10" t="s">
        <v>30</v>
      </c>
      <c r="G57" s="11">
        <f>G68</f>
        <v>0</v>
      </c>
      <c r="H57" s="104"/>
      <c r="I57" s="104"/>
      <c r="J57" s="104"/>
      <c r="K57" s="109"/>
    </row>
    <row r="58" spans="1:11" hidden="1" x14ac:dyDescent="0.25">
      <c r="A58" s="32"/>
      <c r="B58" s="32" t="s">
        <v>95</v>
      </c>
      <c r="C58" s="10" t="s">
        <v>31</v>
      </c>
      <c r="D58" s="11">
        <f>LOOKUP(D56,'Lookup tables'!B3:B9,'Lookup tables'!E3:E9)</f>
        <v>0</v>
      </c>
      <c r="E58" s="108"/>
      <c r="F58" s="10" t="s">
        <v>31</v>
      </c>
      <c r="G58" s="11">
        <f>LOOKUP(G56,'Lookup tables'!G3:G9,'Lookup tables'!J3:J9)</f>
        <v>0</v>
      </c>
      <c r="H58" s="104"/>
      <c r="I58" s="104"/>
      <c r="J58" s="104"/>
      <c r="K58" s="109"/>
    </row>
    <row r="59" spans="1:11" hidden="1" x14ac:dyDescent="0.25">
      <c r="A59" s="32"/>
      <c r="B59" s="32" t="s">
        <v>95</v>
      </c>
      <c r="C59" s="10" t="s">
        <v>32</v>
      </c>
      <c r="D59" s="13">
        <f>LOOKUP(D56,'Lookup tables'!B3:B9,'Lookup tables'!D3:D9)</f>
        <v>0.18</v>
      </c>
      <c r="E59" s="108"/>
      <c r="F59" s="10" t="s">
        <v>32</v>
      </c>
      <c r="G59" s="13">
        <f>LOOKUP(G56,'Lookup tables'!G3:G9,'Lookup tables'!I3:I9)</f>
        <v>0.18</v>
      </c>
      <c r="H59" s="104"/>
      <c r="I59" s="104"/>
      <c r="J59" s="104"/>
      <c r="K59" s="109"/>
    </row>
    <row r="60" spans="1:11" hidden="1" x14ac:dyDescent="0.25">
      <c r="A60" s="32"/>
      <c r="B60" s="32" t="s">
        <v>95</v>
      </c>
      <c r="C60" s="10" t="s">
        <v>33</v>
      </c>
      <c r="D60" s="11">
        <f>LOOKUP(D56,'Lookup tables'!B3:B9,'Lookup tables'!C3:C9)</f>
        <v>0</v>
      </c>
      <c r="E60" s="108"/>
      <c r="F60" s="10" t="s">
        <v>33</v>
      </c>
      <c r="G60" s="11">
        <f>LOOKUP(G56,'Lookup tables'!G3:G9,'Lookup tables'!H3:H9)</f>
        <v>0</v>
      </c>
      <c r="H60" s="104"/>
      <c r="I60" s="104"/>
      <c r="J60" s="104"/>
      <c r="K60" s="109"/>
    </row>
    <row r="61" spans="1:11" ht="17.399999999999999" hidden="1" customHeight="1" x14ac:dyDescent="0.25">
      <c r="A61" s="32"/>
      <c r="B61" s="32" t="s">
        <v>95</v>
      </c>
      <c r="C61" s="74" t="s">
        <v>34</v>
      </c>
      <c r="D61" s="75">
        <v>46081</v>
      </c>
      <c r="E61" s="108"/>
      <c r="F61" s="74" t="s">
        <v>34</v>
      </c>
      <c r="G61" s="75">
        <v>46446</v>
      </c>
      <c r="H61" s="104"/>
      <c r="I61" s="104"/>
      <c r="J61" s="104"/>
      <c r="K61" s="109"/>
    </row>
    <row r="62" spans="1:11" ht="17.399999999999999" hidden="1" customHeight="1" x14ac:dyDescent="0.25">
      <c r="A62" s="32"/>
      <c r="B62" s="32" t="s">
        <v>95</v>
      </c>
      <c r="C62" s="74" t="s">
        <v>35</v>
      </c>
      <c r="D62" s="76">
        <f>DATEDIF(D16,D61,"Y")</f>
        <v>126</v>
      </c>
      <c r="E62" s="108"/>
      <c r="F62" s="74" t="s">
        <v>36</v>
      </c>
      <c r="G62" s="76">
        <f>DATEDIF(D16,G61,"Y")</f>
        <v>127</v>
      </c>
      <c r="H62" s="104"/>
      <c r="I62" s="104"/>
      <c r="J62" s="104"/>
      <c r="K62" s="109"/>
    </row>
    <row r="63" spans="1:11" hidden="1" x14ac:dyDescent="0.25">
      <c r="A63" s="32"/>
      <c r="B63" s="32" t="s">
        <v>95</v>
      </c>
      <c r="C63" s="10" t="s">
        <v>37</v>
      </c>
      <c r="D63" s="11">
        <f>LOOKUP(D62,'Lookup tables'!B12:B14,'Lookup tables'!C12:C14)</f>
        <v>29824</v>
      </c>
      <c r="E63" s="108"/>
      <c r="F63" s="10" t="s">
        <v>37</v>
      </c>
      <c r="G63" s="11">
        <f>LOOKUP(G62,'Lookup tables'!G12:G14,'Lookup tables'!H12:H14)</f>
        <v>30834</v>
      </c>
      <c r="H63" s="104"/>
      <c r="I63" s="104"/>
      <c r="J63" s="104"/>
      <c r="K63" s="109"/>
    </row>
    <row r="64" spans="1:11" ht="22.2" hidden="1" customHeight="1" x14ac:dyDescent="0.25">
      <c r="A64" s="32"/>
      <c r="B64" s="32" t="s">
        <v>95</v>
      </c>
      <c r="C64" s="10" t="s">
        <v>38</v>
      </c>
      <c r="D64" s="11">
        <f>IF(D56&gt;0,(((D56-D58)*D59)+D60-D63),0)</f>
        <v>0</v>
      </c>
      <c r="E64" s="108"/>
      <c r="F64" s="10" t="s">
        <v>38</v>
      </c>
      <c r="G64" s="11">
        <f>IF(G56&gt;0,(((G56-G58)*G59)+G60-G63),0)</f>
        <v>0</v>
      </c>
      <c r="H64" s="104"/>
      <c r="I64" s="104"/>
      <c r="J64" s="104"/>
      <c r="K64" s="109"/>
    </row>
    <row r="65" spans="1:11" hidden="1" x14ac:dyDescent="0.25">
      <c r="A65" s="32"/>
      <c r="B65" s="32" t="s">
        <v>95</v>
      </c>
      <c r="C65" s="10" t="s">
        <v>39</v>
      </c>
      <c r="D65" s="11">
        <f>IF(D64&lt;0,0,D64)</f>
        <v>0</v>
      </c>
      <c r="E65" s="108"/>
      <c r="F65" s="10" t="s">
        <v>39</v>
      </c>
      <c r="G65" s="11">
        <f>IF(G64&lt;0,0,G64)</f>
        <v>0</v>
      </c>
      <c r="H65" s="104"/>
      <c r="I65" s="104"/>
      <c r="J65" s="104"/>
      <c r="K65" s="109"/>
    </row>
    <row r="66" spans="1:11" hidden="1" x14ac:dyDescent="0.25">
      <c r="A66" s="32"/>
      <c r="B66" s="32" t="s">
        <v>95</v>
      </c>
      <c r="C66" s="10" t="s">
        <v>100</v>
      </c>
      <c r="D66" s="11">
        <f>IF(D56&gt;0,(((D56-D58)*D59)+D60),0)</f>
        <v>0</v>
      </c>
      <c r="E66" s="108"/>
      <c r="F66" s="10" t="s">
        <v>100</v>
      </c>
      <c r="G66" s="11">
        <f>IF(G56&gt;0,(((G56-G58)*G59)+G60),0)</f>
        <v>0</v>
      </c>
      <c r="H66" s="104"/>
      <c r="I66" s="104"/>
      <c r="J66" s="104"/>
      <c r="K66" s="109"/>
    </row>
    <row r="67" spans="1:11" hidden="1" x14ac:dyDescent="0.25">
      <c r="A67" s="32"/>
      <c r="B67" s="32" t="s">
        <v>95</v>
      </c>
      <c r="C67" s="10" t="s">
        <v>103</v>
      </c>
      <c r="D67" s="11">
        <f>IF((D66-D63)&lt;0,0,(D66-D63))</f>
        <v>0</v>
      </c>
      <c r="E67" s="108"/>
      <c r="F67" s="10" t="s">
        <v>103</v>
      </c>
      <c r="G67" s="11">
        <f>IF((G66-G63)&lt;0,0,(G66-G63))</f>
        <v>0</v>
      </c>
      <c r="H67" s="104"/>
      <c r="I67" s="104"/>
      <c r="J67" s="104"/>
      <c r="K67" s="109"/>
    </row>
    <row r="68" spans="1:11" ht="24" hidden="1" x14ac:dyDescent="0.25">
      <c r="A68" s="32"/>
      <c r="B68" s="32" t="s">
        <v>95</v>
      </c>
      <c r="C68" s="12" t="s">
        <v>40</v>
      </c>
      <c r="D68" s="11">
        <f>IF((D64/12)&lt;0,0,(D64/12))</f>
        <v>0</v>
      </c>
      <c r="E68" s="108"/>
      <c r="F68" s="12" t="s">
        <v>40</v>
      </c>
      <c r="G68" s="11">
        <f>IF((G64/12)&lt;0,0,(G64/12))</f>
        <v>0</v>
      </c>
      <c r="H68" s="104"/>
      <c r="I68" s="104"/>
      <c r="J68" s="104"/>
      <c r="K68" s="109"/>
    </row>
    <row r="69" spans="1:11" hidden="1" x14ac:dyDescent="0.25">
      <c r="A69" s="32"/>
      <c r="B69" s="32" t="s">
        <v>95</v>
      </c>
      <c r="C69" s="10" t="s">
        <v>101</v>
      </c>
      <c r="D69" s="11">
        <f>D85</f>
        <v>0</v>
      </c>
      <c r="E69" s="108"/>
      <c r="F69" s="10" t="s">
        <v>101</v>
      </c>
      <c r="G69" s="11">
        <f>G85</f>
        <v>0</v>
      </c>
      <c r="H69" s="104"/>
      <c r="I69" s="104"/>
      <c r="J69" s="104"/>
      <c r="K69" s="109"/>
    </row>
    <row r="70" spans="1:11" ht="36" hidden="1" x14ac:dyDescent="0.25">
      <c r="A70" s="32"/>
      <c r="B70" s="32" t="s">
        <v>95</v>
      </c>
      <c r="C70" s="12" t="s">
        <v>41</v>
      </c>
      <c r="D70" s="11">
        <f>IF(D62&lt;65,0,D86)</f>
        <v>0</v>
      </c>
      <c r="E70" s="108"/>
      <c r="F70" s="12" t="s">
        <v>41</v>
      </c>
      <c r="G70" s="11">
        <f>IF(G62&lt;65,0,G86)</f>
        <v>0</v>
      </c>
      <c r="H70" s="104"/>
      <c r="I70" s="104"/>
      <c r="J70" s="104"/>
      <c r="K70" s="109"/>
    </row>
    <row r="71" spans="1:11" hidden="1" x14ac:dyDescent="0.25">
      <c r="A71" s="32"/>
      <c r="B71" s="32" t="s">
        <v>95</v>
      </c>
      <c r="C71" s="14" t="s">
        <v>42</v>
      </c>
      <c r="D71" s="15">
        <f>IF((D68-D69-D70)&lt;0,0,(D68-D69-D70))</f>
        <v>0</v>
      </c>
      <c r="E71" s="108"/>
      <c r="F71" s="14" t="s">
        <v>42</v>
      </c>
      <c r="G71" s="15">
        <f>IF((G68-G69-G70)&lt;0,0,(G68-G69-G70))</f>
        <v>0</v>
      </c>
      <c r="H71" s="104"/>
      <c r="I71" s="104"/>
      <c r="J71" s="104"/>
      <c r="K71" s="109"/>
    </row>
    <row r="72" spans="1:11" ht="24" hidden="1" x14ac:dyDescent="0.25">
      <c r="A72" s="32"/>
      <c r="B72" s="32" t="s">
        <v>95</v>
      </c>
      <c r="C72" s="12" t="s">
        <v>43</v>
      </c>
      <c r="D72" s="11">
        <f>D56+D46</f>
        <v>0</v>
      </c>
      <c r="E72" s="108"/>
      <c r="F72" s="12" t="s">
        <v>43</v>
      </c>
      <c r="G72" s="11">
        <f>D72</f>
        <v>0</v>
      </c>
      <c r="H72" s="104"/>
      <c r="I72" s="104"/>
      <c r="J72" s="104"/>
      <c r="K72" s="109"/>
    </row>
    <row r="73" spans="1:11" hidden="1" x14ac:dyDescent="0.25">
      <c r="A73" s="32"/>
      <c r="B73" s="32" t="s">
        <v>95</v>
      </c>
      <c r="C73" s="10" t="s">
        <v>30</v>
      </c>
      <c r="D73" s="11"/>
      <c r="E73" s="108"/>
      <c r="F73" s="10" t="s">
        <v>30</v>
      </c>
      <c r="G73" s="11"/>
      <c r="H73" s="104"/>
      <c r="I73" s="104"/>
      <c r="J73" s="104"/>
      <c r="K73" s="109"/>
    </row>
    <row r="74" spans="1:11" hidden="1" x14ac:dyDescent="0.25">
      <c r="A74" s="32"/>
      <c r="B74" s="32" t="s">
        <v>95</v>
      </c>
      <c r="C74" s="10" t="s">
        <v>31</v>
      </c>
      <c r="D74" s="11">
        <f>LOOKUP(D72,'Lookup tables'!B3:B9,'Lookup tables'!E3:E9)</f>
        <v>0</v>
      </c>
      <c r="E74" s="108"/>
      <c r="F74" s="10" t="s">
        <v>31</v>
      </c>
      <c r="G74" s="11">
        <f>LOOKUP(G72,'Lookup tables'!G3:G9,'Lookup tables'!J3:J9)</f>
        <v>0</v>
      </c>
      <c r="H74" s="104"/>
      <c r="I74" s="104"/>
      <c r="J74" s="104"/>
      <c r="K74" s="109"/>
    </row>
    <row r="75" spans="1:11" hidden="1" x14ac:dyDescent="0.25">
      <c r="A75" s="32"/>
      <c r="B75" s="32" t="s">
        <v>95</v>
      </c>
      <c r="C75" s="10" t="s">
        <v>32</v>
      </c>
      <c r="D75" s="13">
        <f>LOOKUP(D72,'Lookup tables'!B3:B9,'Lookup tables'!D3:D9)</f>
        <v>0.18</v>
      </c>
      <c r="E75" s="108"/>
      <c r="F75" s="10" t="s">
        <v>32</v>
      </c>
      <c r="G75" s="13">
        <f>LOOKUP(G72,'Lookup tables'!G3:G9,'Lookup tables'!I3:I9)</f>
        <v>0.18</v>
      </c>
      <c r="H75" s="104"/>
      <c r="I75" s="104"/>
      <c r="J75" s="104"/>
      <c r="K75" s="109"/>
    </row>
    <row r="76" spans="1:11" hidden="1" x14ac:dyDescent="0.25">
      <c r="A76" s="32"/>
      <c r="B76" s="32" t="s">
        <v>95</v>
      </c>
      <c r="C76" s="10" t="s">
        <v>33</v>
      </c>
      <c r="D76" s="11">
        <f>LOOKUP(D72,'Lookup tables'!B3:B9,'Lookup tables'!C3:C9)</f>
        <v>0</v>
      </c>
      <c r="E76" s="108"/>
      <c r="F76" s="10" t="s">
        <v>33</v>
      </c>
      <c r="G76" s="11">
        <f>LOOKUP(G72,'Lookup tables'!G3:G9,'Lookup tables'!H3:H9)</f>
        <v>0</v>
      </c>
      <c r="H76" s="104"/>
      <c r="I76" s="104"/>
      <c r="J76" s="104"/>
      <c r="K76" s="109"/>
    </row>
    <row r="77" spans="1:11" hidden="1" x14ac:dyDescent="0.25">
      <c r="A77" s="32"/>
      <c r="B77" s="32" t="s">
        <v>95</v>
      </c>
      <c r="C77" s="10" t="s">
        <v>37</v>
      </c>
      <c r="D77" s="11">
        <f>D63</f>
        <v>29824</v>
      </c>
      <c r="E77" s="108"/>
      <c r="F77" s="10" t="s">
        <v>37</v>
      </c>
      <c r="G77" s="11">
        <f>G63</f>
        <v>30834</v>
      </c>
      <c r="H77" s="104"/>
      <c r="I77" s="104"/>
      <c r="J77" s="104"/>
      <c r="K77" s="109"/>
    </row>
    <row r="78" spans="1:11" ht="16.2" hidden="1" customHeight="1" x14ac:dyDescent="0.25">
      <c r="A78" s="32"/>
      <c r="B78" s="32" t="s">
        <v>95</v>
      </c>
      <c r="C78" s="10" t="s">
        <v>44</v>
      </c>
      <c r="D78" s="11">
        <f>IF(D72&gt;0,(((D72-D74)*D75)+D76-D77),0)</f>
        <v>0</v>
      </c>
      <c r="E78" s="108"/>
      <c r="F78" s="10" t="s">
        <v>44</v>
      </c>
      <c r="G78" s="11">
        <f>IF(G72&gt;0,(((G72-G74)*G75)+G76-G77),0)</f>
        <v>0</v>
      </c>
      <c r="H78" s="104"/>
      <c r="I78" s="104"/>
      <c r="J78" s="104"/>
      <c r="K78" s="109"/>
    </row>
    <row r="79" spans="1:11" hidden="1" x14ac:dyDescent="0.25">
      <c r="A79" s="32"/>
      <c r="B79" s="32" t="s">
        <v>95</v>
      </c>
      <c r="C79" s="10" t="s">
        <v>45</v>
      </c>
      <c r="D79" s="11">
        <f>IF(D78&lt;0,0,D78)</f>
        <v>0</v>
      </c>
      <c r="E79" s="108"/>
      <c r="F79" s="10" t="s">
        <v>45</v>
      </c>
      <c r="G79" s="11">
        <f>IF(G78&lt;0,0,G78)</f>
        <v>0</v>
      </c>
      <c r="H79" s="104"/>
      <c r="I79" s="104"/>
      <c r="J79" s="104"/>
      <c r="K79" s="109"/>
    </row>
    <row r="80" spans="1:11" ht="24" hidden="1" x14ac:dyDescent="0.25">
      <c r="A80" s="32"/>
      <c r="B80" s="32" t="s">
        <v>95</v>
      </c>
      <c r="C80" s="12" t="s">
        <v>46</v>
      </c>
      <c r="D80" s="11">
        <f>D65</f>
        <v>0</v>
      </c>
      <c r="E80" s="108"/>
      <c r="F80" s="12" t="s">
        <v>46</v>
      </c>
      <c r="G80" s="11">
        <f>G65</f>
        <v>0</v>
      </c>
      <c r="H80" s="104"/>
      <c r="I80" s="104"/>
      <c r="J80" s="104"/>
      <c r="K80" s="109"/>
    </row>
    <row r="81" spans="1:11" hidden="1" x14ac:dyDescent="0.25">
      <c r="A81" s="32"/>
      <c r="B81" s="32" t="s">
        <v>95</v>
      </c>
      <c r="C81" s="14" t="s">
        <v>47</v>
      </c>
      <c r="D81" s="15">
        <f>IF((D78-D80)&lt;0,0,(D78-D80))</f>
        <v>0</v>
      </c>
      <c r="E81" s="108"/>
      <c r="F81" s="14" t="s">
        <v>47</v>
      </c>
      <c r="G81" s="15">
        <f>IF((G78-G80)&lt;0,0,(G78-G80))</f>
        <v>0</v>
      </c>
      <c r="H81" s="104"/>
      <c r="I81" s="104"/>
      <c r="J81" s="104"/>
      <c r="K81" s="109"/>
    </row>
    <row r="82" spans="1:11" ht="23.7" hidden="1" customHeight="1" x14ac:dyDescent="0.25">
      <c r="A82" s="32"/>
      <c r="B82" s="32" t="s">
        <v>95</v>
      </c>
      <c r="C82" s="16" t="s">
        <v>48</v>
      </c>
      <c r="D82" s="65">
        <f>D68+D81</f>
        <v>0</v>
      </c>
      <c r="E82" s="8"/>
      <c r="F82" s="16" t="s">
        <v>48</v>
      </c>
      <c r="G82" s="65">
        <f>+G68+G81</f>
        <v>0</v>
      </c>
      <c r="H82" s="104"/>
      <c r="I82" s="104"/>
      <c r="J82" s="104"/>
      <c r="K82" s="109"/>
    </row>
    <row r="83" spans="1:11" ht="13.95" hidden="1" customHeight="1" x14ac:dyDescent="0.25">
      <c r="A83" s="32"/>
      <c r="B83" s="32" t="s">
        <v>95</v>
      </c>
      <c r="C83" s="8" t="s">
        <v>49</v>
      </c>
      <c r="D83" s="65">
        <f>(((G22+J22)-(D85*3))*33.3%)</f>
        <v>0</v>
      </c>
      <c r="E83" s="8"/>
      <c r="F83" s="8" t="s">
        <v>49</v>
      </c>
      <c r="G83" s="65">
        <f>(((G22+J22)-(G85*3))*33.3%)</f>
        <v>0</v>
      </c>
      <c r="H83" s="104"/>
      <c r="I83" s="104"/>
      <c r="J83" s="104"/>
      <c r="K83" s="109"/>
    </row>
    <row r="84" spans="1:11" ht="13.95" hidden="1" customHeight="1" x14ac:dyDescent="0.25">
      <c r="A84" s="32"/>
      <c r="B84" s="32" t="s">
        <v>95</v>
      </c>
      <c r="C84" s="8" t="s">
        <v>50</v>
      </c>
      <c r="D84" s="66">
        <f>IF(D18&lt;3,D18*D90,2*D90+(D91*(D18-2)))</f>
        <v>0</v>
      </c>
      <c r="E84" s="8"/>
      <c r="F84" s="8" t="s">
        <v>50</v>
      </c>
      <c r="G84" s="66">
        <f>IF(D18&lt;3,D18*F90,2*F90+(F91*(D18-2)))</f>
        <v>0</v>
      </c>
      <c r="H84" s="104"/>
      <c r="I84" s="104"/>
      <c r="J84" s="104"/>
      <c r="K84" s="109"/>
    </row>
    <row r="85" spans="1:11" ht="13.95" hidden="1" customHeight="1" x14ac:dyDescent="0.25">
      <c r="A85" s="32"/>
      <c r="B85" s="32" t="s">
        <v>95</v>
      </c>
      <c r="C85" s="8" t="s">
        <v>51</v>
      </c>
      <c r="D85" s="65">
        <f>IF((G22+J22)&gt;0,D84,0)</f>
        <v>0</v>
      </c>
      <c r="E85" s="8"/>
      <c r="F85" s="8" t="s">
        <v>51</v>
      </c>
      <c r="G85" s="65">
        <f>IF((J22+G22)&gt;0,G84,0)</f>
        <v>0</v>
      </c>
      <c r="H85" s="104"/>
      <c r="I85" s="104"/>
      <c r="J85" s="104"/>
      <c r="K85" s="109"/>
    </row>
    <row r="86" spans="1:11" ht="34.950000000000003" hidden="1" customHeight="1" x14ac:dyDescent="0.25">
      <c r="A86" s="32"/>
      <c r="B86" s="32" t="s">
        <v>95</v>
      </c>
      <c r="C86" s="16" t="s">
        <v>52</v>
      </c>
      <c r="D86" s="65">
        <f>IF(D83&lt;0,0,D83)</f>
        <v>0</v>
      </c>
      <c r="E86" s="8"/>
      <c r="F86" s="16" t="s">
        <v>52</v>
      </c>
      <c r="G86" s="65">
        <f>IF(G83&lt;0,0,G83)</f>
        <v>0</v>
      </c>
      <c r="H86" s="104"/>
      <c r="I86" s="104"/>
      <c r="J86" s="104"/>
      <c r="K86" s="109"/>
    </row>
    <row r="87" spans="1:11" ht="13.95" hidden="1" customHeight="1" x14ac:dyDescent="0.25">
      <c r="A87" s="32"/>
      <c r="B87" s="32" t="s">
        <v>95</v>
      </c>
      <c r="C87" s="67" t="s">
        <v>53</v>
      </c>
      <c r="D87" s="68">
        <f>D82-D85-D86</f>
        <v>0</v>
      </c>
      <c r="E87" s="67"/>
      <c r="F87" s="67" t="s">
        <v>53</v>
      </c>
      <c r="G87" s="68">
        <f>G82-G85-G86</f>
        <v>0</v>
      </c>
      <c r="H87" s="104"/>
      <c r="I87" s="104"/>
      <c r="J87" s="104"/>
      <c r="K87" s="109"/>
    </row>
    <row r="88" spans="1:11" ht="13.95" hidden="1" customHeight="1" x14ac:dyDescent="0.25">
      <c r="A88" s="32"/>
      <c r="B88" s="32" t="s">
        <v>95</v>
      </c>
      <c r="C88" s="8"/>
      <c r="D88" s="8"/>
      <c r="E88" s="8"/>
      <c r="F88" s="8"/>
      <c r="G88" s="8"/>
      <c r="H88" s="104"/>
      <c r="I88" s="104"/>
      <c r="J88" s="104"/>
      <c r="K88" s="109"/>
    </row>
    <row r="89" spans="1:11" ht="13.95" hidden="1" customHeight="1" x14ac:dyDescent="0.25">
      <c r="A89" s="32"/>
      <c r="B89" s="32" t="s">
        <v>95</v>
      </c>
      <c r="C89" s="69" t="s">
        <v>54</v>
      </c>
      <c r="D89" s="69" t="s">
        <v>127</v>
      </c>
      <c r="E89" s="8"/>
      <c r="F89" s="69" t="s">
        <v>128</v>
      </c>
      <c r="G89" s="8"/>
      <c r="H89" s="104"/>
      <c r="I89" s="104"/>
      <c r="J89" s="104"/>
      <c r="K89" s="109"/>
    </row>
    <row r="90" spans="1:11" ht="13.95" hidden="1" customHeight="1" x14ac:dyDescent="0.25">
      <c r="A90" s="32"/>
      <c r="B90" s="32" t="s">
        <v>95</v>
      </c>
      <c r="C90" s="70" t="s">
        <v>55</v>
      </c>
      <c r="D90" s="72">
        <f>'Lookup tables'!D22</f>
        <v>364</v>
      </c>
      <c r="E90" s="8"/>
      <c r="F90" s="73">
        <v>376</v>
      </c>
      <c r="G90" s="8"/>
      <c r="H90" s="104"/>
      <c r="I90" s="104"/>
      <c r="J90" s="104"/>
      <c r="K90" s="109"/>
    </row>
    <row r="91" spans="1:11" ht="23.7" hidden="1" customHeight="1" x14ac:dyDescent="0.25">
      <c r="A91" s="32"/>
      <c r="B91" s="32" t="s">
        <v>95</v>
      </c>
      <c r="C91" s="71" t="s">
        <v>56</v>
      </c>
      <c r="D91" s="72">
        <f>'Lookup tables'!D23</f>
        <v>246</v>
      </c>
      <c r="E91" s="8"/>
      <c r="F91" s="73">
        <v>254</v>
      </c>
      <c r="G91" s="8"/>
      <c r="H91" s="104"/>
      <c r="I91" s="104"/>
      <c r="J91" s="104"/>
      <c r="K91" s="109"/>
    </row>
    <row r="92" spans="1:11" ht="7.8" customHeight="1" x14ac:dyDescent="0.25">
      <c r="A92" s="32"/>
      <c r="B92" s="32"/>
      <c r="C92" s="16"/>
      <c r="D92" s="32"/>
      <c r="E92" s="8"/>
      <c r="F92" s="8"/>
      <c r="G92" s="8"/>
      <c r="H92" s="104"/>
      <c r="I92" s="104"/>
      <c r="J92" s="104"/>
      <c r="K92" s="109"/>
    </row>
    <row r="93" spans="1:11" x14ac:dyDescent="0.25">
      <c r="A93" s="32"/>
      <c r="B93" s="32"/>
      <c r="C93" s="17" t="s">
        <v>105</v>
      </c>
      <c r="D93" s="17"/>
      <c r="E93" s="17"/>
      <c r="F93" s="17"/>
      <c r="G93" s="17"/>
      <c r="H93" s="104"/>
      <c r="I93" s="104"/>
      <c r="J93" s="104"/>
      <c r="K93" s="109"/>
    </row>
    <row r="94" spans="1:11" ht="26.4" customHeight="1" x14ac:dyDescent="0.25">
      <c r="A94" s="32"/>
      <c r="B94" s="32"/>
      <c r="C94" s="111" t="s">
        <v>106</v>
      </c>
      <c r="D94" s="111"/>
      <c r="E94" s="111"/>
      <c r="F94" s="111"/>
      <c r="G94" s="111"/>
      <c r="H94" s="111"/>
      <c r="I94" s="111"/>
      <c r="J94" s="111"/>
      <c r="K94" s="109"/>
    </row>
    <row r="95" spans="1:11" ht="9" customHeight="1" x14ac:dyDescent="0.25">
      <c r="A95" s="32"/>
      <c r="B95" s="32"/>
      <c r="C95" s="111"/>
      <c r="D95" s="111"/>
      <c r="E95" s="111"/>
      <c r="F95" s="111"/>
      <c r="G95" s="111"/>
      <c r="H95" s="111"/>
      <c r="I95" s="111"/>
      <c r="J95" s="111"/>
      <c r="K95" s="109"/>
    </row>
    <row r="96" spans="1:11" ht="2.4" customHeight="1" x14ac:dyDescent="0.25">
      <c r="A96" s="32"/>
      <c r="B96" s="32"/>
      <c r="C96" s="111"/>
      <c r="D96" s="111"/>
      <c r="E96" s="111"/>
      <c r="F96" s="111"/>
      <c r="G96" s="111"/>
      <c r="H96" s="111"/>
      <c r="I96" s="111"/>
      <c r="J96" s="111"/>
      <c r="K96" s="109"/>
    </row>
    <row r="97" spans="1:11" ht="15.45" customHeight="1" x14ac:dyDescent="0.25">
      <c r="A97" s="32"/>
      <c r="B97" s="32"/>
      <c r="C97" s="17" t="s">
        <v>57</v>
      </c>
      <c r="D97" s="17"/>
      <c r="E97" s="17"/>
      <c r="F97" s="17"/>
      <c r="G97" s="17"/>
      <c r="H97" s="17"/>
      <c r="I97" s="17"/>
      <c r="J97" s="17"/>
      <c r="K97" s="109"/>
    </row>
    <row r="98" spans="1:11" ht="14.7" customHeight="1" x14ac:dyDescent="0.25">
      <c r="A98" s="32"/>
      <c r="B98" s="32"/>
      <c r="C98" s="103" t="s">
        <v>107</v>
      </c>
      <c r="D98" s="103"/>
      <c r="E98" s="103"/>
      <c r="F98" s="103"/>
      <c r="G98" s="103"/>
      <c r="H98" s="103"/>
      <c r="I98" s="103"/>
      <c r="J98" s="103"/>
      <c r="K98" s="109"/>
    </row>
    <row r="99" spans="1:11" ht="13.8" customHeight="1" x14ac:dyDescent="0.25">
      <c r="A99" s="32"/>
      <c r="B99" s="32"/>
      <c r="C99" s="103"/>
      <c r="D99" s="103"/>
      <c r="E99" s="103"/>
      <c r="F99" s="103"/>
      <c r="G99" s="103"/>
      <c r="H99" s="103"/>
      <c r="I99" s="103"/>
      <c r="J99" s="103"/>
      <c r="K99" s="109"/>
    </row>
    <row r="100" spans="1:11" ht="6.6" customHeight="1" x14ac:dyDescent="0.25">
      <c r="A100" s="32"/>
      <c r="B100" s="32"/>
      <c r="C100" s="103"/>
      <c r="D100" s="103"/>
      <c r="E100" s="103"/>
      <c r="F100" s="103"/>
      <c r="G100" s="103"/>
      <c r="H100" s="103"/>
      <c r="I100" s="103"/>
      <c r="J100" s="103"/>
      <c r="K100" s="109"/>
    </row>
    <row r="101" spans="1:11" ht="13.8" customHeight="1" x14ac:dyDescent="0.25">
      <c r="A101" s="32"/>
      <c r="B101" s="32"/>
      <c r="C101" s="103"/>
      <c r="D101" s="103"/>
      <c r="E101" s="103"/>
      <c r="F101" s="103"/>
      <c r="G101" s="103"/>
      <c r="H101" s="103"/>
      <c r="I101" s="103"/>
      <c r="J101" s="103"/>
      <c r="K101" s="109"/>
    </row>
    <row r="102" spans="1:11" ht="8.4" customHeight="1" x14ac:dyDescent="0.25">
      <c r="A102" s="32"/>
      <c r="B102" s="32"/>
      <c r="C102" s="103"/>
      <c r="D102" s="103"/>
      <c r="E102" s="103"/>
      <c r="F102" s="103"/>
      <c r="G102" s="103"/>
      <c r="H102" s="103"/>
      <c r="I102" s="103"/>
      <c r="J102" s="103"/>
      <c r="K102" s="109"/>
    </row>
    <row r="103" spans="1:11" ht="4.95" customHeight="1" x14ac:dyDescent="0.25">
      <c r="A103" s="32"/>
      <c r="B103" s="32"/>
      <c r="C103" s="103"/>
      <c r="D103" s="103"/>
      <c r="E103" s="103"/>
      <c r="F103" s="103"/>
      <c r="G103" s="103"/>
      <c r="H103" s="103"/>
      <c r="I103" s="103"/>
      <c r="J103" s="103"/>
      <c r="K103" s="109"/>
    </row>
    <row r="104" spans="1:11" x14ac:dyDescent="0.25"/>
    <row r="113" s="31" customFormat="1" hidden="1" x14ac:dyDescent="0.25"/>
    <row r="114" s="31" customFormat="1" hidden="1" x14ac:dyDescent="0.25"/>
    <row r="115" s="31" customFormat="1" hidden="1" x14ac:dyDescent="0.25"/>
    <row r="116" s="31" customFormat="1" hidden="1" x14ac:dyDescent="0.25"/>
  </sheetData>
  <sheetProtection algorithmName="SHA-512" hashValue="szhQsDlD63AQA3VNwXTbB1bI/sM0v0E3+kKAYX60VPZ35Ex+IgTeYJzmEmCgiyBKwjTUV7EL3QqhTnuvJP6xjA==" saltValue="ijOBG6s2jwxxrRZdtqudag==" spinCount="100000" sheet="1" objects="1" scenarios="1"/>
  <mergeCells count="19">
    <mergeCell ref="K5:K103"/>
    <mergeCell ref="J5:J18"/>
    <mergeCell ref="C5:I8"/>
    <mergeCell ref="H20:H93"/>
    <mergeCell ref="F19:J19"/>
    <mergeCell ref="E12:E81"/>
    <mergeCell ref="C94:J96"/>
    <mergeCell ref="C9:I11"/>
    <mergeCell ref="C42:D42"/>
    <mergeCell ref="F42:G42"/>
    <mergeCell ref="C1:I4"/>
    <mergeCell ref="C98:J103"/>
    <mergeCell ref="I39:J93"/>
    <mergeCell ref="F38:G41"/>
    <mergeCell ref="C38:D41"/>
    <mergeCell ref="C12:D12"/>
    <mergeCell ref="G18:I18"/>
    <mergeCell ref="F12:H15"/>
    <mergeCell ref="I12:I17"/>
  </mergeCells>
  <conditionalFormatting sqref="D16">
    <cfRule type="expression" dxfId="0" priority="4">
      <formula>NOT(ISNUMBER(DATEVALUE(TEXT(D16,"yyyy/mm/dd"))))</formula>
    </cfRule>
  </conditionalFormatting>
  <dataValidations count="1">
    <dataValidation type="custom" allowBlank="1" showInputMessage="1" showErrorMessage="1" errorTitle="Date of birth" error="The date of birth must be completed in CCYY/MM/DD to calculate the taxpayer's age." sqref="D16" xr:uid="{081031DB-28DE-4EAE-AFE1-5861BBBD903A}">
      <formula1>IF(ISERROR(DATEVALUE(TEXT(D16,"YYYY/MM/DD"))),FALSE,TRUE)</formula1>
    </dataValidation>
  </dataValidations>
  <pageMargins left="0.70866141732283472" right="0.70866141732283472" top="0.74803149606299213" bottom="0.74803149606299213" header="0.31496062992125984" footer="0.31496062992125984"/>
  <pageSetup scale="66"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B4C6832-CEC0-4989-BF57-4A8A48B80778}">
          <x14:formula1>
            <xm:f>list!$A$1:$A$11</xm:f>
          </x14:formula1>
          <xm:sqref>D18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132D8-0675-4686-BF27-C312AE05346D}">
  <sheetPr codeName="Sheet2">
    <tabColor rgb="FFFEF0D8"/>
  </sheetPr>
  <dimension ref="A1:I46"/>
  <sheetViews>
    <sheetView showGridLines="0" showRowColHeaders="0" zoomScaleNormal="100" workbookViewId="0">
      <selection activeCell="B15" sqref="B15:D15"/>
    </sheetView>
  </sheetViews>
  <sheetFormatPr defaultColWidth="0" defaultRowHeight="12" zeroHeight="1" x14ac:dyDescent="0.25"/>
  <cols>
    <col min="1" max="1" width="1.6640625" style="8" customWidth="1"/>
    <col min="2" max="2" width="38.6640625" style="8" customWidth="1"/>
    <col min="3" max="3" width="95" style="8" customWidth="1"/>
    <col min="4" max="4" width="18.109375" style="59" customWidth="1"/>
    <col min="5" max="5" width="3.6640625" style="8" customWidth="1"/>
    <col min="6" max="6" width="0" style="51" hidden="1" customWidth="1"/>
    <col min="7" max="16384" width="8.6640625" style="51" hidden="1"/>
  </cols>
  <sheetData>
    <row r="1" spans="1:5" ht="11.4" customHeight="1" x14ac:dyDescent="0.25">
      <c r="C1" s="104"/>
      <c r="D1" s="104"/>
      <c r="E1" s="104"/>
    </row>
    <row r="2" spans="1:5" ht="11.4" customHeight="1" x14ac:dyDescent="0.25">
      <c r="B2" s="104" t="e" vm="1">
        <v>#VALUE!</v>
      </c>
      <c r="C2" s="104"/>
      <c r="D2" s="104"/>
      <c r="E2" s="104"/>
    </row>
    <row r="3" spans="1:5" ht="12" customHeight="1" x14ac:dyDescent="0.25">
      <c r="B3" s="104"/>
      <c r="C3" s="104"/>
      <c r="D3" s="104"/>
      <c r="E3" s="104"/>
    </row>
    <row r="4" spans="1:5" ht="12" customHeight="1" x14ac:dyDescent="0.25">
      <c r="B4" s="104"/>
      <c r="C4" s="29"/>
      <c r="D4" s="104"/>
      <c r="E4" s="104"/>
    </row>
    <row r="5" spans="1:5" ht="12" customHeight="1" x14ac:dyDescent="0.25">
      <c r="B5" s="104"/>
      <c r="C5" s="29"/>
      <c r="D5" s="104"/>
      <c r="E5" s="104"/>
    </row>
    <row r="6" spans="1:5" ht="12" customHeight="1" x14ac:dyDescent="0.25">
      <c r="B6" s="104"/>
      <c r="C6" s="29"/>
      <c r="D6" s="104"/>
      <c r="E6" s="104"/>
    </row>
    <row r="7" spans="1:5" ht="12" customHeight="1" x14ac:dyDescent="0.25">
      <c r="B7" s="104"/>
      <c r="C7" s="29"/>
      <c r="D7" s="104"/>
      <c r="E7" s="104"/>
    </row>
    <row r="8" spans="1:5" ht="11.7" customHeight="1" x14ac:dyDescent="0.25">
      <c r="B8" s="115" t="s">
        <v>122</v>
      </c>
      <c r="C8" s="115"/>
      <c r="D8" s="104"/>
      <c r="E8" s="104"/>
    </row>
    <row r="9" spans="1:5" ht="11.7" customHeight="1" x14ac:dyDescent="0.25">
      <c r="B9" s="115"/>
      <c r="C9" s="115"/>
      <c r="D9" s="104"/>
      <c r="E9" s="104"/>
    </row>
    <row r="10" spans="1:5" ht="11.7" customHeight="1" x14ac:dyDescent="0.25">
      <c r="B10" s="115"/>
      <c r="C10" s="115"/>
      <c r="D10" s="104"/>
      <c r="E10" s="104"/>
    </row>
    <row r="11" spans="1:5" ht="11.7" customHeight="1" x14ac:dyDescent="0.25">
      <c r="B11" s="115"/>
      <c r="C11" s="115"/>
      <c r="D11" s="104"/>
      <c r="E11" s="104"/>
    </row>
    <row r="12" spans="1:5" s="54" customFormat="1" ht="13.95" customHeight="1" x14ac:dyDescent="0.3">
      <c r="A12" s="52"/>
      <c r="B12" s="114"/>
      <c r="C12" s="53"/>
      <c r="D12" s="104"/>
      <c r="E12" s="104"/>
    </row>
    <row r="13" spans="1:5" s="54" customFormat="1" ht="12.45" customHeight="1" x14ac:dyDescent="0.3">
      <c r="A13" s="52"/>
      <c r="B13" s="114"/>
      <c r="C13" s="53"/>
      <c r="D13" s="104"/>
      <c r="E13" s="104"/>
    </row>
    <row r="14" spans="1:5" ht="35.700000000000003" customHeight="1" x14ac:dyDescent="0.25">
      <c r="B14" s="114"/>
      <c r="C14" s="53"/>
      <c r="D14" s="104"/>
      <c r="E14" s="104"/>
    </row>
    <row r="15" spans="1:5" s="54" customFormat="1" ht="16.95" customHeight="1" x14ac:dyDescent="0.3">
      <c r="A15" s="114"/>
      <c r="B15" s="116" t="s">
        <v>58</v>
      </c>
      <c r="C15" s="116"/>
      <c r="D15" s="116"/>
      <c r="E15" s="114"/>
    </row>
    <row r="16" spans="1:5" s="54" customFormat="1" ht="26.4" x14ac:dyDescent="0.3">
      <c r="A16" s="114"/>
      <c r="B16" s="86" t="s">
        <v>59</v>
      </c>
      <c r="C16" s="87" t="s">
        <v>132</v>
      </c>
      <c r="D16" s="55" t="s">
        <v>60</v>
      </c>
      <c r="E16" s="114"/>
    </row>
    <row r="17" spans="1:5" s="54" customFormat="1" ht="39.6" x14ac:dyDescent="0.3">
      <c r="A17" s="114"/>
      <c r="B17" s="88" t="s">
        <v>1</v>
      </c>
      <c r="C17" s="87" t="s">
        <v>61</v>
      </c>
      <c r="D17" s="55" t="s">
        <v>60</v>
      </c>
      <c r="E17" s="114"/>
    </row>
    <row r="18" spans="1:5" s="54" customFormat="1" ht="16.95" customHeight="1" x14ac:dyDescent="0.3">
      <c r="A18" s="114"/>
      <c r="B18" s="117" t="s">
        <v>62</v>
      </c>
      <c r="C18" s="118"/>
      <c r="D18" s="118"/>
      <c r="E18" s="114"/>
    </row>
    <row r="19" spans="1:5" s="54" customFormat="1" ht="21" customHeight="1" x14ac:dyDescent="0.3">
      <c r="A19" s="114"/>
      <c r="B19" s="86" t="s">
        <v>5</v>
      </c>
      <c r="C19" s="88" t="s">
        <v>63</v>
      </c>
      <c r="D19" s="55" t="s">
        <v>60</v>
      </c>
      <c r="E19" s="114"/>
    </row>
    <row r="20" spans="1:5" s="54" customFormat="1" ht="26.4" x14ac:dyDescent="0.3">
      <c r="A20" s="114"/>
      <c r="B20" s="86" t="s">
        <v>7</v>
      </c>
      <c r="C20" s="88" t="s">
        <v>64</v>
      </c>
      <c r="D20" s="55" t="s">
        <v>60</v>
      </c>
      <c r="E20" s="114"/>
    </row>
    <row r="21" spans="1:5" s="54" customFormat="1" ht="26.4" x14ac:dyDescent="0.3">
      <c r="A21" s="114"/>
      <c r="B21" s="86" t="s">
        <v>9</v>
      </c>
      <c r="C21" s="88" t="s">
        <v>65</v>
      </c>
      <c r="D21" s="55" t="s">
        <v>60</v>
      </c>
      <c r="E21" s="114"/>
    </row>
    <row r="22" spans="1:5" s="54" customFormat="1" ht="13.2" x14ac:dyDescent="0.3">
      <c r="A22" s="114"/>
      <c r="B22" s="86" t="s">
        <v>66</v>
      </c>
      <c r="C22" s="88" t="s">
        <v>94</v>
      </c>
      <c r="D22" s="55" t="s">
        <v>60</v>
      </c>
      <c r="E22" s="114"/>
    </row>
    <row r="23" spans="1:5" s="54" customFormat="1" ht="16.95" customHeight="1" x14ac:dyDescent="0.3">
      <c r="A23" s="114"/>
      <c r="B23" s="117" t="s">
        <v>67</v>
      </c>
      <c r="C23" s="118"/>
      <c r="D23" s="119"/>
      <c r="E23" s="114"/>
    </row>
    <row r="24" spans="1:5" s="54" customFormat="1" ht="19.2" customHeight="1" x14ac:dyDescent="0.3">
      <c r="A24" s="114"/>
      <c r="B24" s="89" t="s">
        <v>6</v>
      </c>
      <c r="C24" s="90" t="s">
        <v>68</v>
      </c>
      <c r="D24" s="56" t="s">
        <v>60</v>
      </c>
      <c r="E24" s="114"/>
    </row>
    <row r="25" spans="1:5" s="54" customFormat="1" ht="18" customHeight="1" x14ac:dyDescent="0.3">
      <c r="A25" s="114"/>
      <c r="B25" s="89" t="s">
        <v>8</v>
      </c>
      <c r="C25" s="90" t="s">
        <v>69</v>
      </c>
      <c r="D25" s="56" t="s">
        <v>60</v>
      </c>
      <c r="E25" s="114"/>
    </row>
    <row r="26" spans="1:5" s="54" customFormat="1" ht="18.600000000000001" customHeight="1" x14ac:dyDescent="0.3">
      <c r="A26" s="114"/>
      <c r="B26" s="89" t="s">
        <v>10</v>
      </c>
      <c r="C26" s="90" t="s">
        <v>70</v>
      </c>
      <c r="D26" s="56" t="s">
        <v>60</v>
      </c>
      <c r="E26" s="114"/>
    </row>
    <row r="27" spans="1:5" ht="26.4" x14ac:dyDescent="0.2">
      <c r="A27" s="114"/>
      <c r="B27" s="88" t="s">
        <v>12</v>
      </c>
      <c r="C27" s="91" t="s">
        <v>71</v>
      </c>
      <c r="D27" s="55" t="s">
        <v>60</v>
      </c>
      <c r="E27" s="114"/>
    </row>
    <row r="28" spans="1:5" s="54" customFormat="1" ht="16.95" customHeight="1" x14ac:dyDescent="0.3">
      <c r="A28" s="114"/>
      <c r="B28" s="117" t="s">
        <v>72</v>
      </c>
      <c r="C28" s="118"/>
      <c r="D28" s="119"/>
      <c r="E28" s="114"/>
    </row>
    <row r="29" spans="1:5" s="54" customFormat="1" ht="24.6" customHeight="1" x14ac:dyDescent="0.3">
      <c r="A29" s="114"/>
      <c r="B29" s="86" t="s">
        <v>6</v>
      </c>
      <c r="C29" s="91" t="s">
        <v>73</v>
      </c>
      <c r="D29" s="55" t="s">
        <v>60</v>
      </c>
      <c r="E29" s="114"/>
    </row>
    <row r="30" spans="1:5" s="54" customFormat="1" ht="48" customHeight="1" x14ac:dyDescent="0.3">
      <c r="A30" s="114"/>
      <c r="B30" s="86" t="s">
        <v>8</v>
      </c>
      <c r="C30" s="91" t="s">
        <v>74</v>
      </c>
      <c r="D30" s="55" t="s">
        <v>60</v>
      </c>
      <c r="E30" s="114"/>
    </row>
    <row r="31" spans="1:5" s="54" customFormat="1" ht="51" customHeight="1" x14ac:dyDescent="0.3">
      <c r="A31" s="114"/>
      <c r="B31" s="86" t="s">
        <v>10</v>
      </c>
      <c r="C31" s="91" t="s">
        <v>75</v>
      </c>
      <c r="D31" s="55" t="s">
        <v>60</v>
      </c>
      <c r="E31" s="114"/>
    </row>
    <row r="32" spans="1:5" s="54" customFormat="1" ht="39.6" x14ac:dyDescent="0.3">
      <c r="A32" s="114"/>
      <c r="B32" s="88" t="s">
        <v>12</v>
      </c>
      <c r="C32" s="91" t="s">
        <v>93</v>
      </c>
      <c r="D32" s="55" t="s">
        <v>60</v>
      </c>
      <c r="E32" s="114"/>
    </row>
    <row r="33" spans="1:9" ht="10.8" customHeight="1" x14ac:dyDescent="0.25">
      <c r="A33" s="114"/>
      <c r="B33" s="106"/>
      <c r="C33" s="106"/>
      <c r="D33" s="106"/>
      <c r="E33" s="114"/>
    </row>
    <row r="34" spans="1:9" ht="13.2" x14ac:dyDescent="0.25">
      <c r="A34" s="114"/>
      <c r="B34" s="17" t="s">
        <v>105</v>
      </c>
      <c r="C34" s="30"/>
      <c r="D34" s="30"/>
      <c r="E34" s="114"/>
    </row>
    <row r="35" spans="1:9" ht="15.6" customHeight="1" x14ac:dyDescent="0.2">
      <c r="A35" s="114"/>
      <c r="B35" s="103" t="s">
        <v>106</v>
      </c>
      <c r="C35" s="103"/>
      <c r="D35" s="103"/>
      <c r="E35" s="114"/>
      <c r="F35" s="57"/>
      <c r="G35" s="57"/>
      <c r="H35" s="57"/>
      <c r="I35" s="57"/>
    </row>
    <row r="36" spans="1:9" ht="11.4" x14ac:dyDescent="0.2">
      <c r="A36" s="114"/>
      <c r="B36" s="103"/>
      <c r="C36" s="103"/>
      <c r="D36" s="103"/>
      <c r="E36" s="114"/>
      <c r="F36" s="57"/>
      <c r="G36" s="57"/>
      <c r="H36" s="57"/>
      <c r="I36" s="57"/>
    </row>
    <row r="37" spans="1:9" ht="2.4" customHeight="1" x14ac:dyDescent="0.2">
      <c r="A37" s="114"/>
      <c r="B37" s="103"/>
      <c r="C37" s="103"/>
      <c r="D37" s="103"/>
      <c r="E37" s="114"/>
      <c r="F37" s="57"/>
      <c r="G37" s="57"/>
      <c r="H37" s="57"/>
      <c r="I37" s="57"/>
    </row>
    <row r="38" spans="1:9" ht="3" customHeight="1" x14ac:dyDescent="0.25">
      <c r="A38" s="114"/>
      <c r="B38" s="103"/>
      <c r="C38" s="103"/>
      <c r="D38" s="103"/>
      <c r="E38" s="114"/>
      <c r="F38" s="31"/>
      <c r="G38" s="31"/>
      <c r="H38" s="31"/>
      <c r="I38" s="31"/>
    </row>
    <row r="39" spans="1:9" ht="6" customHeight="1" x14ac:dyDescent="0.25">
      <c r="A39" s="114"/>
      <c r="B39" s="120" t="s">
        <v>57</v>
      </c>
      <c r="C39" s="120"/>
      <c r="D39" s="120"/>
      <c r="E39" s="114"/>
      <c r="F39" s="31"/>
      <c r="G39" s="31"/>
      <c r="H39" s="31"/>
      <c r="I39" s="31"/>
    </row>
    <row r="40" spans="1:9" ht="9" customHeight="1" x14ac:dyDescent="0.25">
      <c r="A40" s="114"/>
      <c r="B40" s="120"/>
      <c r="C40" s="120"/>
      <c r="D40" s="120"/>
      <c r="E40" s="114"/>
      <c r="F40" s="31"/>
      <c r="G40" s="31"/>
      <c r="H40" s="31"/>
      <c r="I40" s="31"/>
    </row>
    <row r="41" spans="1:9" ht="11.7" customHeight="1" x14ac:dyDescent="0.2">
      <c r="A41" s="114"/>
      <c r="B41" s="103" t="s">
        <v>107</v>
      </c>
      <c r="C41" s="103"/>
      <c r="D41" s="103"/>
      <c r="E41" s="114"/>
      <c r="F41" s="58"/>
      <c r="G41" s="58"/>
      <c r="H41" s="58"/>
      <c r="I41" s="58"/>
    </row>
    <row r="42" spans="1:9" ht="11.7" customHeight="1" x14ac:dyDescent="0.2">
      <c r="A42" s="114"/>
      <c r="B42" s="103"/>
      <c r="C42" s="103"/>
      <c r="D42" s="103"/>
      <c r="E42" s="114"/>
      <c r="F42" s="58"/>
      <c r="G42" s="58"/>
      <c r="H42" s="58"/>
      <c r="I42" s="58"/>
    </row>
    <row r="43" spans="1:9" ht="11.7" customHeight="1" x14ac:dyDescent="0.2">
      <c r="A43" s="114"/>
      <c r="B43" s="103"/>
      <c r="C43" s="103"/>
      <c r="D43" s="103"/>
      <c r="E43" s="114"/>
      <c r="F43" s="58"/>
      <c r="G43" s="58"/>
      <c r="H43" s="58"/>
      <c r="I43" s="58"/>
    </row>
    <row r="44" spans="1:9" ht="7.2" customHeight="1" x14ac:dyDescent="0.2">
      <c r="A44" s="114"/>
      <c r="B44" s="103"/>
      <c r="C44" s="103"/>
      <c r="D44" s="103"/>
      <c r="E44" s="114"/>
      <c r="F44" s="58"/>
      <c r="G44" s="58"/>
      <c r="H44" s="58"/>
      <c r="I44" s="58"/>
    </row>
    <row r="45" spans="1:9" ht="3.45" customHeight="1" x14ac:dyDescent="0.25">
      <c r="B45" s="103"/>
      <c r="C45" s="103"/>
      <c r="D45" s="103"/>
      <c r="E45" s="114"/>
      <c r="F45" s="58"/>
      <c r="G45" s="58"/>
      <c r="H45" s="58"/>
      <c r="I45" s="58"/>
    </row>
    <row r="46" spans="1:9" ht="6.45" hidden="1" customHeight="1" x14ac:dyDescent="0.25">
      <c r="B46" s="103"/>
      <c r="C46" s="103"/>
      <c r="D46" s="103"/>
    </row>
  </sheetData>
  <sheetProtection algorithmName="SHA-512" hashValue="gw56hZuXCw+vmctkPMGvpHBfk4TloKGEFECVExQoaymuVcdyGU7ThUY9sA0UA2NW7Bt7uRZCfluqHwntUNU40Q==" saltValue="70k5G9+gBXMHFLXLSpOrzQ==" spinCount="100000" sheet="1" objects="1" scenarios="1"/>
  <mergeCells count="15">
    <mergeCell ref="B2:B7"/>
    <mergeCell ref="A15:A44"/>
    <mergeCell ref="B33:D33"/>
    <mergeCell ref="B8:C11"/>
    <mergeCell ref="B35:D38"/>
    <mergeCell ref="B41:D46"/>
    <mergeCell ref="B15:D15"/>
    <mergeCell ref="B28:D28"/>
    <mergeCell ref="B18:D18"/>
    <mergeCell ref="B23:D23"/>
    <mergeCell ref="D1:E14"/>
    <mergeCell ref="C1:C3"/>
    <mergeCell ref="B12:B14"/>
    <mergeCell ref="E15:E45"/>
    <mergeCell ref="B39:D40"/>
  </mergeCells>
  <hyperlinks>
    <hyperlink ref="D16" location="'PAYE Calculator'!A1" display="Return to Calc" xr:uid="{4B680237-B289-4637-BD2E-0784FBB9D9FE}"/>
    <hyperlink ref="D17" location="'PAYE Calculator'!A1" display="Return to Calc" xr:uid="{8B191315-607D-4B00-BF68-AF2E033802EE}"/>
    <hyperlink ref="D19" location="'PAYE Calculator'!A1" display="Return to Calc" xr:uid="{16F5506C-745E-48A1-9174-950865AEB5F3}"/>
    <hyperlink ref="D20" location="'PAYE Calculator'!A1" display="Return to Calc" xr:uid="{C569AA8D-3B18-457C-B376-6CBE8F429A17}"/>
    <hyperlink ref="D21" location="'PAYE Calculator'!A1" display="Return to Calc" xr:uid="{803F0FBD-DC64-4DB6-94B9-0B02BD6FD836}"/>
    <hyperlink ref="D22" location="'PAYE Calculator'!A1" display="Return to Calc" xr:uid="{A37DABE1-17C0-4CF3-97C9-06A95ECB4115}"/>
    <hyperlink ref="D24" location="'PAYE Calculator'!A1" display="Return to Calc" xr:uid="{18C364D6-C2D9-46A2-88FB-642F25B35B0C}"/>
    <hyperlink ref="D25" location="'PAYE Calculator'!A1" display="Return to Calc" xr:uid="{AF6373AA-5ABE-4C0A-9F7D-3BFF46B9F5DB}"/>
    <hyperlink ref="D26" location="'PAYE Calculator'!A1" display="Return to Calc" xr:uid="{41476F6D-8B3E-488D-ADD4-6AD844D987BF}"/>
    <hyperlink ref="D27" location="'PAYE Calculator'!A1" display="Return to Calc" xr:uid="{4BB61FD6-1235-4FBC-834F-0C9E08818548}"/>
    <hyperlink ref="D29" location="'PAYE Calculator'!A1" display="Return to Calc" xr:uid="{7A9D9518-A4FB-47CD-A747-B87A35136E36}"/>
    <hyperlink ref="D30" location="'PAYE Calculator'!A1" display="Return to Calc" xr:uid="{9FC06DFC-281B-4D4E-9482-8B5A7C739AC8}"/>
    <hyperlink ref="D31" location="'PAYE Calculator'!A1" display="Return to Calc" xr:uid="{03D83458-F3EE-41CA-BBF0-1755C69CB3AF}"/>
    <hyperlink ref="D32" location="'PAYE Calculator'!A1" display="Return to Calc" xr:uid="{ABD5F804-9355-437A-81F6-A10DC7E12BF2}"/>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431CF-9A3A-4339-BEFB-8C1527731775}">
  <sheetPr codeName="Sheet5">
    <tabColor rgb="FFF2BE1A"/>
  </sheetPr>
  <dimension ref="A1:G87"/>
  <sheetViews>
    <sheetView showGridLines="0" showRowColHeaders="0" zoomScaleNormal="100" workbookViewId="0">
      <selection activeCell="E9" sqref="E9:F9"/>
    </sheetView>
  </sheetViews>
  <sheetFormatPr defaultColWidth="0" defaultRowHeight="13.8" zeroHeight="1" x14ac:dyDescent="0.25"/>
  <cols>
    <col min="1" max="1" width="3.109375" style="32" customWidth="1"/>
    <col min="2" max="2" width="46.77734375" style="32" customWidth="1"/>
    <col min="3" max="3" width="18.109375" style="32" customWidth="1"/>
    <col min="4" max="4" width="2.6640625" style="32" customWidth="1"/>
    <col min="5" max="5" width="46.21875" style="32" customWidth="1"/>
    <col min="6" max="6" width="18.109375" style="32" customWidth="1"/>
    <col min="7" max="7" width="4.44140625" style="32" customWidth="1"/>
    <col min="8" max="16384" width="8.6640625" style="32" hidden="1"/>
  </cols>
  <sheetData>
    <row r="1" spans="1:7" ht="14.4" customHeight="1" x14ac:dyDescent="0.25">
      <c r="B1" s="121" t="e" vm="1">
        <v>#VALUE!</v>
      </c>
      <c r="C1" s="121"/>
      <c r="D1" s="121"/>
      <c r="E1" s="121"/>
      <c r="F1" s="122"/>
      <c r="G1" s="122"/>
    </row>
    <row r="2" spans="1:7" x14ac:dyDescent="0.25">
      <c r="A2" s="110"/>
      <c r="B2" s="121"/>
      <c r="C2" s="121"/>
      <c r="D2" s="121"/>
      <c r="E2" s="121"/>
      <c r="F2" s="122"/>
      <c r="G2" s="122"/>
    </row>
    <row r="3" spans="1:7" x14ac:dyDescent="0.25">
      <c r="A3" s="110"/>
      <c r="B3" s="121"/>
      <c r="C3" s="121"/>
      <c r="D3" s="121"/>
      <c r="E3" s="121"/>
      <c r="F3" s="122"/>
      <c r="G3" s="122"/>
    </row>
    <row r="4" spans="1:7" ht="38.700000000000003" customHeight="1" x14ac:dyDescent="0.25">
      <c r="A4" s="110"/>
      <c r="B4" s="123" t="s">
        <v>123</v>
      </c>
      <c r="C4" s="123"/>
      <c r="D4" s="123"/>
      <c r="E4" s="123"/>
      <c r="F4" s="122"/>
      <c r="G4" s="122"/>
    </row>
    <row r="5" spans="1:7" x14ac:dyDescent="0.25">
      <c r="A5" s="110"/>
      <c r="B5" s="123"/>
      <c r="C5" s="123"/>
      <c r="D5" s="123"/>
      <c r="E5" s="123"/>
      <c r="F5" s="122"/>
      <c r="G5" s="122"/>
    </row>
    <row r="6" spans="1:7" x14ac:dyDescent="0.25">
      <c r="A6" s="110"/>
      <c r="B6" s="110"/>
      <c r="C6" s="110"/>
      <c r="D6" s="110"/>
      <c r="E6" s="110"/>
      <c r="F6" s="122"/>
      <c r="G6" s="122"/>
    </row>
    <row r="7" spans="1:7" x14ac:dyDescent="0.25">
      <c r="A7" s="110"/>
      <c r="B7" s="110"/>
      <c r="C7" s="110"/>
      <c r="D7" s="110"/>
      <c r="E7" s="110"/>
      <c r="G7" s="60"/>
    </row>
    <row r="8" spans="1:7" ht="25.2" customHeight="1" x14ac:dyDescent="0.25">
      <c r="A8" s="110"/>
      <c r="B8" s="110"/>
      <c r="C8" s="110"/>
      <c r="D8" s="110"/>
      <c r="E8" s="110"/>
      <c r="F8" s="110"/>
      <c r="G8" s="110"/>
    </row>
    <row r="9" spans="1:7" s="110" customFormat="1" ht="24" customHeight="1" x14ac:dyDescent="0.25">
      <c r="B9" s="124" t="s">
        <v>97</v>
      </c>
      <c r="C9" s="125"/>
      <c r="D9" s="6"/>
      <c r="E9" s="124" t="s">
        <v>126</v>
      </c>
      <c r="F9" s="125"/>
    </row>
    <row r="10" spans="1:7" s="110" customFormat="1" ht="5.4" customHeight="1" x14ac:dyDescent="0.25">
      <c r="B10" s="85"/>
      <c r="C10" s="85"/>
      <c r="D10" s="6"/>
      <c r="E10" s="85"/>
      <c r="F10" s="85"/>
    </row>
    <row r="11" spans="1:7" s="110" customFormat="1" ht="13.2" x14ac:dyDescent="0.25">
      <c r="B11" s="64" t="str">
        <f>'PAYE Calculator'!C43</f>
        <v>Taxable salary</v>
      </c>
      <c r="C11" s="61">
        <f>'PAYE Calculator'!D43</f>
        <v>0</v>
      </c>
      <c r="D11" s="6"/>
      <c r="E11" s="64" t="str">
        <f>'PAYE Calculator'!F43</f>
        <v>Taxable salary</v>
      </c>
      <c r="F11" s="61">
        <f>'PAYE Calculator'!G43</f>
        <v>0</v>
      </c>
    </row>
    <row r="12" spans="1:7" s="110" customFormat="1" ht="4.2" customHeight="1" x14ac:dyDescent="0.25">
      <c r="B12" s="64"/>
      <c r="C12" s="77"/>
      <c r="D12" s="6"/>
      <c r="E12" s="64"/>
      <c r="F12" s="77"/>
    </row>
    <row r="13" spans="1:7" s="110" customFormat="1" ht="13.2" x14ac:dyDescent="0.25">
      <c r="B13" s="64" t="str">
        <f>'PAYE Calculator'!C44</f>
        <v>Taxable travel allowance (80%)</v>
      </c>
      <c r="C13" s="61">
        <f>'PAYE Calculator'!D44</f>
        <v>0</v>
      </c>
      <c r="D13" s="6"/>
      <c r="E13" s="64" t="str">
        <f>'PAYE Calculator'!F44</f>
        <v>Taxable travel allowance (80%)</v>
      </c>
      <c r="F13" s="61">
        <f>'PAYE Calculator'!G44</f>
        <v>0</v>
      </c>
    </row>
    <row r="14" spans="1:7" s="110" customFormat="1" ht="4.2" customHeight="1" x14ac:dyDescent="0.25">
      <c r="B14" s="64"/>
      <c r="C14" s="77"/>
      <c r="D14" s="6"/>
      <c r="E14" s="64"/>
      <c r="F14" s="77"/>
    </row>
    <row r="15" spans="1:7" s="110" customFormat="1" ht="13.2" x14ac:dyDescent="0.25">
      <c r="B15" s="64" t="str">
        <f>'PAYE Calculator'!C45</f>
        <v>Taxable allowances</v>
      </c>
      <c r="C15" s="61">
        <f>'PAYE Calculator'!D45</f>
        <v>0</v>
      </c>
      <c r="D15" s="6"/>
      <c r="E15" s="64" t="str">
        <f>'PAYE Calculator'!F45</f>
        <v>Taxable allowances</v>
      </c>
      <c r="F15" s="61">
        <f>'PAYE Calculator'!G45</f>
        <v>0</v>
      </c>
    </row>
    <row r="16" spans="1:7" s="110" customFormat="1" ht="4.2" customHeight="1" x14ac:dyDescent="0.25">
      <c r="B16" s="64"/>
      <c r="C16" s="77"/>
      <c r="D16" s="6"/>
      <c r="E16" s="64"/>
      <c r="F16" s="77"/>
    </row>
    <row r="17" spans="2:6" s="110" customFormat="1" ht="13.2" x14ac:dyDescent="0.25">
      <c r="B17" s="64" t="str">
        <f>'PAYE Calculator'!C46</f>
        <v>Taxable annual bonus</v>
      </c>
      <c r="C17" s="61">
        <f>'PAYE Calculator'!D46</f>
        <v>0</v>
      </c>
      <c r="D17" s="6"/>
      <c r="E17" s="64" t="str">
        <f>'PAYE Calculator'!F46</f>
        <v>Taxable annual bonus</v>
      </c>
      <c r="F17" s="61">
        <f>'PAYE Calculator'!G46</f>
        <v>0</v>
      </c>
    </row>
    <row r="18" spans="2:6" s="110" customFormat="1" ht="4.2" customHeight="1" x14ac:dyDescent="0.25">
      <c r="B18" s="64"/>
      <c r="C18" s="77"/>
      <c r="D18" s="6"/>
      <c r="E18" s="64"/>
      <c r="F18" s="77"/>
    </row>
    <row r="19" spans="2:6" s="110" customFormat="1" ht="13.2" x14ac:dyDescent="0.25">
      <c r="B19" s="64" t="str">
        <f>'PAYE Calculator'!C47</f>
        <v>Medical aid fringe benefit</v>
      </c>
      <c r="C19" s="61">
        <f>'PAYE Calculator'!D47</f>
        <v>0</v>
      </c>
      <c r="D19" s="6"/>
      <c r="E19" s="64" t="str">
        <f>'PAYE Calculator'!F47</f>
        <v>Medical aid fringe benefit</v>
      </c>
      <c r="F19" s="61">
        <f>'PAYE Calculator'!G47</f>
        <v>0</v>
      </c>
    </row>
    <row r="20" spans="2:6" s="110" customFormat="1" ht="4.2" customHeight="1" x14ac:dyDescent="0.25">
      <c r="B20" s="64"/>
      <c r="C20" s="77"/>
      <c r="D20" s="6"/>
      <c r="E20" s="64"/>
      <c r="F20" s="77"/>
    </row>
    <row r="21" spans="2:6" s="110" customFormat="1" ht="13.2" x14ac:dyDescent="0.25">
      <c r="B21" s="64" t="str">
        <f>'PAYE Calculator'!C48</f>
        <v>Pension fund fringe benefit</v>
      </c>
      <c r="C21" s="61">
        <f>'PAYE Calculator'!D48</f>
        <v>0</v>
      </c>
      <c r="D21" s="6"/>
      <c r="E21" s="64" t="str">
        <f>'PAYE Calculator'!F48</f>
        <v>Pension fund fringe benefit</v>
      </c>
      <c r="F21" s="61">
        <f>'PAYE Calculator'!G48</f>
        <v>0</v>
      </c>
    </row>
    <row r="22" spans="2:6" s="110" customFormat="1" ht="4.2" customHeight="1" x14ac:dyDescent="0.25">
      <c r="B22" s="64"/>
      <c r="C22" s="77"/>
      <c r="D22" s="6"/>
      <c r="E22" s="64"/>
      <c r="F22" s="77"/>
    </row>
    <row r="23" spans="2:6" s="110" customFormat="1" ht="13.2" x14ac:dyDescent="0.25">
      <c r="B23" s="64" t="str">
        <f>'PAYE Calculator'!C49</f>
        <v>Provident fund fringe benefit</v>
      </c>
      <c r="C23" s="61">
        <f>'PAYE Calculator'!D49</f>
        <v>0</v>
      </c>
      <c r="D23" s="6"/>
      <c r="E23" s="64" t="str">
        <f>'PAYE Calculator'!F49</f>
        <v>Provident fund fringe benefit</v>
      </c>
      <c r="F23" s="61">
        <f>'PAYE Calculator'!G49</f>
        <v>0</v>
      </c>
    </row>
    <row r="24" spans="2:6" s="110" customFormat="1" ht="4.2" customHeight="1" x14ac:dyDescent="0.25">
      <c r="B24" s="64"/>
      <c r="C24" s="77"/>
      <c r="D24" s="6"/>
      <c r="E24" s="64"/>
      <c r="F24" s="77"/>
    </row>
    <row r="25" spans="2:6" s="110" customFormat="1" ht="13.2" x14ac:dyDescent="0.25">
      <c r="B25" s="64" t="str">
        <f>'PAYE Calculator'!C50</f>
        <v>Retirement annuity fringe benefit</v>
      </c>
      <c r="C25" s="61">
        <f>'PAYE Calculator'!D50</f>
        <v>0</v>
      </c>
      <c r="D25" s="6"/>
      <c r="E25" s="64" t="str">
        <f>'PAYE Calculator'!F50</f>
        <v>Retirement annuity fringe benefit</v>
      </c>
      <c r="F25" s="61">
        <f>'PAYE Calculator'!G50</f>
        <v>0</v>
      </c>
    </row>
    <row r="26" spans="2:6" s="110" customFormat="1" ht="28.95" hidden="1" customHeight="1" x14ac:dyDescent="0.25">
      <c r="B26" s="78" t="str">
        <f>'PAYE Calculator'!C51</f>
        <v>HIDE - CHECK LIMIT 27,5% OF REM LIMITED TO CONTRIBUTION</v>
      </c>
      <c r="C26" s="79">
        <f>'PAYE Calculator'!D51</f>
        <v>0</v>
      </c>
      <c r="D26" s="6"/>
      <c r="E26" s="78" t="str">
        <f>'PAYE Calculator'!F51</f>
        <v>HIDE - CHECK LIMIT 27,5% OF REM LIMITED TO CONTRIBUTION</v>
      </c>
      <c r="F26" s="79">
        <f>'PAYE Calculator'!G51</f>
        <v>0</v>
      </c>
    </row>
    <row r="27" spans="2:6" s="110" customFormat="1" ht="14.7" hidden="1" customHeight="1" x14ac:dyDescent="0.25">
      <c r="B27" s="78" t="str">
        <f>'PAYE Calculator'!C52</f>
        <v>HIDE 1/12 of R350 000</v>
      </c>
      <c r="C27" s="79">
        <f>'PAYE Calculator'!D52</f>
        <v>29166.666666666668</v>
      </c>
      <c r="D27" s="6"/>
      <c r="E27" s="78" t="str">
        <f>'PAYE Calculator'!F52</f>
        <v>HIDE 1/12 of R350 000</v>
      </c>
      <c r="F27" s="79">
        <f>'PAYE Calculator'!G52</f>
        <v>29166.666666666668</v>
      </c>
    </row>
    <row r="28" spans="2:6" s="110" customFormat="1" ht="14.7" hidden="1" customHeight="1" x14ac:dyDescent="0.25">
      <c r="B28" s="78" t="str">
        <f>'PAYE Calculator'!C53</f>
        <v>HIDE LESSOR OF 2</v>
      </c>
      <c r="C28" s="79">
        <f>'PAYE Calculator'!D53</f>
        <v>0</v>
      </c>
      <c r="D28" s="6"/>
      <c r="E28" s="78" t="str">
        <f>'PAYE Calculator'!F53</f>
        <v>HIDE LESSOR OF 2</v>
      </c>
      <c r="F28" s="79">
        <f>'PAYE Calculator'!G53</f>
        <v>0</v>
      </c>
    </row>
    <row r="29" spans="2:6" s="110" customFormat="1" ht="4.2" customHeight="1" x14ac:dyDescent="0.25">
      <c r="B29" s="64"/>
      <c r="C29" s="77"/>
      <c r="D29" s="6"/>
      <c r="E29" s="64"/>
      <c r="F29" s="77"/>
    </row>
    <row r="30" spans="2:6" s="110" customFormat="1" ht="13.2" x14ac:dyDescent="0.25">
      <c r="B30" s="64" t="str">
        <f>'PAYE Calculator'!C54</f>
        <v>Retirement fund tax deduction</v>
      </c>
      <c r="C30" s="61">
        <f>'PAYE Calculator'!D54</f>
        <v>0</v>
      </c>
      <c r="D30" s="6"/>
      <c r="E30" s="64" t="str">
        <f>'PAYE Calculator'!F54</f>
        <v>Retirement fund tax deduction</v>
      </c>
      <c r="F30" s="61">
        <f>'PAYE Calculator'!G54</f>
        <v>0</v>
      </c>
    </row>
    <row r="31" spans="2:6" s="110" customFormat="1" ht="4.2" customHeight="1" x14ac:dyDescent="0.25">
      <c r="B31" s="64"/>
      <c r="C31" s="77"/>
      <c r="D31" s="6"/>
      <c r="E31" s="64"/>
      <c r="F31" s="77"/>
    </row>
    <row r="32" spans="2:6" s="110" customFormat="1" ht="13.2" x14ac:dyDescent="0.25">
      <c r="B32" s="64" t="str">
        <f>'PAYE Calculator'!C55</f>
        <v>Balance of remuneration (excl. bonus)</v>
      </c>
      <c r="C32" s="61">
        <f>'PAYE Calculator'!D55</f>
        <v>0</v>
      </c>
      <c r="D32" s="6"/>
      <c r="E32" s="64" t="str">
        <f>'PAYE Calculator'!F55</f>
        <v>Balance of remuneration (excl. bonus)</v>
      </c>
      <c r="F32" s="61">
        <f>'PAYE Calculator'!G55</f>
        <v>0</v>
      </c>
    </row>
    <row r="33" spans="2:6" s="110" customFormat="1" ht="4.2" customHeight="1" x14ac:dyDescent="0.25">
      <c r="B33" s="64"/>
      <c r="C33" s="77"/>
      <c r="D33" s="6"/>
      <c r="E33" s="64"/>
      <c r="F33" s="77"/>
    </row>
    <row r="34" spans="2:6" s="110" customFormat="1" ht="14.4" customHeight="1" x14ac:dyDescent="0.25">
      <c r="B34" s="64" t="str">
        <f>'PAYE Calculator'!C56</f>
        <v>Annualised balance of remuneration (excl. bonus)</v>
      </c>
      <c r="C34" s="61">
        <f>'PAYE Calculator'!D56</f>
        <v>0</v>
      </c>
      <c r="D34" s="6"/>
      <c r="E34" s="64" t="str">
        <f>'PAYE Calculator'!F56</f>
        <v>Annualised balance of remuneration (excl. bonus)</v>
      </c>
      <c r="F34" s="61">
        <f>'PAYE Calculator'!G56</f>
        <v>0</v>
      </c>
    </row>
    <row r="35" spans="2:6" s="110" customFormat="1" ht="4.2" customHeight="1" x14ac:dyDescent="0.25">
      <c r="B35" s="64"/>
      <c r="C35" s="77"/>
      <c r="D35" s="6"/>
      <c r="E35" s="64"/>
      <c r="F35" s="77"/>
    </row>
    <row r="36" spans="2:6" s="110" customFormat="1" ht="13.2" x14ac:dyDescent="0.25">
      <c r="B36" s="127" t="str">
        <f>'PAYE Calculator'!C57</f>
        <v>Apply annual tax tables and rebates</v>
      </c>
      <c r="C36" s="127"/>
      <c r="D36" s="6"/>
      <c r="E36" s="126" t="str">
        <f>'PAYE Calculator'!F57</f>
        <v>Apply annual tax tables and rebates</v>
      </c>
      <c r="F36" s="126"/>
    </row>
    <row r="37" spans="2:6" s="110" customFormat="1" ht="4.2" customHeight="1" x14ac:dyDescent="0.25">
      <c r="B37" s="80"/>
      <c r="C37" s="80"/>
      <c r="D37" s="6"/>
      <c r="E37" s="80"/>
      <c r="F37" s="80"/>
    </row>
    <row r="38" spans="2:6" s="110" customFormat="1" ht="13.2" x14ac:dyDescent="0.25">
      <c r="B38" s="64" t="str">
        <f>'PAYE Calculator'!C58</f>
        <v>Less limit of previous tax bracket</v>
      </c>
      <c r="C38" s="61">
        <f>'PAYE Calculator'!D58</f>
        <v>0</v>
      </c>
      <c r="D38" s="6"/>
      <c r="E38" s="64" t="str">
        <f>'PAYE Calculator'!F58</f>
        <v>Less limit of previous tax bracket</v>
      </c>
      <c r="F38" s="61">
        <f>'PAYE Calculator'!G58</f>
        <v>0</v>
      </c>
    </row>
    <row r="39" spans="2:6" s="110" customFormat="1" ht="4.2" customHeight="1" x14ac:dyDescent="0.25">
      <c r="B39" s="64"/>
      <c r="C39" s="77"/>
      <c r="D39" s="6"/>
      <c r="E39" s="64"/>
      <c r="F39" s="77"/>
    </row>
    <row r="40" spans="2:6" s="110" customFormat="1" ht="13.2" x14ac:dyDescent="0.25">
      <c r="B40" s="64" t="str">
        <f>'PAYE Calculator'!C59</f>
        <v>Multiply with given %</v>
      </c>
      <c r="C40" s="62">
        <f>'PAYE Calculator'!D59</f>
        <v>0.18</v>
      </c>
      <c r="D40" s="6"/>
      <c r="E40" s="64" t="str">
        <f>'PAYE Calculator'!F59</f>
        <v>Multiply with given %</v>
      </c>
      <c r="F40" s="62">
        <f>'PAYE Calculator'!G59</f>
        <v>0.18</v>
      </c>
    </row>
    <row r="41" spans="2:6" s="110" customFormat="1" ht="4.2" customHeight="1" x14ac:dyDescent="0.25">
      <c r="B41" s="64"/>
      <c r="C41" s="81"/>
      <c r="D41" s="6"/>
      <c r="E41" s="64"/>
      <c r="F41" s="81"/>
    </row>
    <row r="42" spans="2:6" s="110" customFormat="1" ht="13.2" x14ac:dyDescent="0.25">
      <c r="B42" s="64" t="str">
        <f>'PAYE Calculator'!C60</f>
        <v>Plus fixed amount</v>
      </c>
      <c r="C42" s="61">
        <f>'PAYE Calculator'!D60</f>
        <v>0</v>
      </c>
      <c r="D42" s="6"/>
      <c r="E42" s="64" t="str">
        <f>'PAYE Calculator'!F60</f>
        <v>Plus fixed amount</v>
      </c>
      <c r="F42" s="61">
        <f>'PAYE Calculator'!G60</f>
        <v>0</v>
      </c>
    </row>
    <row r="43" spans="2:6" s="110" customFormat="1" ht="4.2" customHeight="1" x14ac:dyDescent="0.25">
      <c r="B43" s="64"/>
      <c r="C43" s="77"/>
      <c r="D43" s="6"/>
      <c r="E43" s="64"/>
      <c r="F43" s="77"/>
    </row>
    <row r="44" spans="2:6" s="110" customFormat="1" ht="13.2" x14ac:dyDescent="0.25">
      <c r="B44" s="64" t="s">
        <v>102</v>
      </c>
      <c r="C44" s="61">
        <f>'PAYE Calculator'!D66</f>
        <v>0</v>
      </c>
      <c r="D44" s="6"/>
      <c r="E44" s="64" t="s">
        <v>102</v>
      </c>
      <c r="F44" s="61">
        <f>'PAYE Calculator'!G66</f>
        <v>0</v>
      </c>
    </row>
    <row r="45" spans="2:6" s="110" customFormat="1" ht="4.2" customHeight="1" x14ac:dyDescent="0.25">
      <c r="B45" s="64"/>
      <c r="C45" s="77"/>
      <c r="D45" s="6"/>
      <c r="E45" s="64"/>
      <c r="F45" s="77"/>
    </row>
    <row r="46" spans="2:6" s="110" customFormat="1" ht="13.2" x14ac:dyDescent="0.25">
      <c r="B46" s="64" t="str">
        <f>'PAYE Calculator'!C63</f>
        <v>Less annual rebates</v>
      </c>
      <c r="C46" s="61">
        <f>'PAYE Calculator'!D63</f>
        <v>29824</v>
      </c>
      <c r="D46" s="6"/>
      <c r="E46" s="64" t="str">
        <f>'PAYE Calculator'!F63</f>
        <v>Less annual rebates</v>
      </c>
      <c r="F46" s="61">
        <f>'PAYE Calculator'!G63</f>
        <v>30834</v>
      </c>
    </row>
    <row r="47" spans="2:6" s="110" customFormat="1" ht="14.7" hidden="1" customHeight="1" x14ac:dyDescent="0.25">
      <c r="B47" s="64" t="str">
        <f>'PAYE Calculator'!C64</f>
        <v>HIDE Annual PAYE</v>
      </c>
      <c r="C47" s="77">
        <f>'PAYE Calculator'!D64</f>
        <v>0</v>
      </c>
      <c r="D47" s="6"/>
      <c r="E47" s="64" t="str">
        <f>'PAYE Calculator'!F64</f>
        <v>HIDE Annual PAYE</v>
      </c>
      <c r="F47" s="77">
        <f>'PAYE Calculator'!G64</f>
        <v>0</v>
      </c>
    </row>
    <row r="48" spans="2:6" s="110" customFormat="1" ht="4.2" customHeight="1" x14ac:dyDescent="0.25">
      <c r="B48" s="64"/>
      <c r="C48" s="77"/>
      <c r="D48" s="6"/>
      <c r="E48" s="64"/>
      <c r="F48" s="77"/>
    </row>
    <row r="49" spans="2:6" s="110" customFormat="1" ht="13.2" x14ac:dyDescent="0.25">
      <c r="B49" s="64" t="s">
        <v>103</v>
      </c>
      <c r="C49" s="61">
        <f>'PAYE Calculator'!D67</f>
        <v>0</v>
      </c>
      <c r="D49" s="6"/>
      <c r="E49" s="64" t="s">
        <v>103</v>
      </c>
      <c r="F49" s="61">
        <f>'PAYE Calculator'!G67</f>
        <v>0</v>
      </c>
    </row>
    <row r="50" spans="2:6" s="110" customFormat="1" ht="4.2" customHeight="1" x14ac:dyDescent="0.25">
      <c r="B50" s="64"/>
      <c r="C50" s="77"/>
      <c r="D50" s="6"/>
      <c r="E50" s="64"/>
      <c r="F50" s="77"/>
    </row>
    <row r="51" spans="2:6" s="110" customFormat="1" ht="16.2" customHeight="1" x14ac:dyDescent="0.25">
      <c r="B51" s="64" t="str">
        <f>'PAYE Calculator'!C68</f>
        <v>PAYE on monthly remuneration (before tax credits)</v>
      </c>
      <c r="C51" s="61">
        <f>'PAYE Calculator'!D68</f>
        <v>0</v>
      </c>
      <c r="D51" s="6"/>
      <c r="E51" s="64" t="str">
        <f>'PAYE Calculator'!F68</f>
        <v>PAYE on monthly remuneration (before tax credits)</v>
      </c>
      <c r="F51" s="61">
        <f>'PAYE Calculator'!G68</f>
        <v>0</v>
      </c>
    </row>
    <row r="52" spans="2:6" s="110" customFormat="1" ht="4.2" customHeight="1" x14ac:dyDescent="0.25">
      <c r="B52" s="64"/>
      <c r="C52" s="77"/>
      <c r="D52" s="6"/>
      <c r="E52" s="64"/>
      <c r="F52" s="77"/>
    </row>
    <row r="53" spans="2:6" s="110" customFormat="1" ht="13.2" x14ac:dyDescent="0.25">
      <c r="B53" s="64" t="str">
        <f>'PAYE Calculator'!C69</f>
        <v>Less monthly medical scheme fees tax credit</v>
      </c>
      <c r="C53" s="61">
        <f>'PAYE Calculator'!D69</f>
        <v>0</v>
      </c>
      <c r="D53" s="6"/>
      <c r="E53" s="64" t="str">
        <f>'PAYE Calculator'!F69</f>
        <v>Less monthly medical scheme fees tax credit</v>
      </c>
      <c r="F53" s="61">
        <f>'PAYE Calculator'!G69</f>
        <v>0</v>
      </c>
    </row>
    <row r="54" spans="2:6" s="110" customFormat="1" ht="4.2" customHeight="1" x14ac:dyDescent="0.25">
      <c r="B54" s="64"/>
      <c r="C54" s="77"/>
      <c r="D54" s="6"/>
      <c r="E54" s="64"/>
      <c r="F54" s="77"/>
    </row>
    <row r="55" spans="2:6" s="110" customFormat="1" ht="26.4" x14ac:dyDescent="0.25">
      <c r="B55" s="64" t="str">
        <f>'PAYE Calculator'!C70</f>
        <v>Less additional medical expenses tax credit (for employees 65 years and older only)</v>
      </c>
      <c r="C55" s="61">
        <f>'PAYE Calculator'!D70</f>
        <v>0</v>
      </c>
      <c r="D55" s="6"/>
      <c r="E55" s="64" t="str">
        <f>'PAYE Calculator'!F70</f>
        <v>Less additional medical expenses tax credit (for employees 65 years and older only)</v>
      </c>
      <c r="F55" s="61">
        <f>'PAYE Calculator'!G70</f>
        <v>0</v>
      </c>
    </row>
    <row r="56" spans="2:6" s="110" customFormat="1" ht="4.2" customHeight="1" x14ac:dyDescent="0.25">
      <c r="B56" s="64"/>
      <c r="C56" s="77"/>
      <c r="D56" s="6"/>
      <c r="E56" s="64"/>
      <c r="F56" s="77"/>
    </row>
    <row r="57" spans="2:6" s="110" customFormat="1" ht="13.2" x14ac:dyDescent="0.25">
      <c r="B57" s="82" t="str">
        <f>'PAYE Calculator'!C71</f>
        <v>PAYE on monthly remuneration</v>
      </c>
      <c r="C57" s="63">
        <f>'PAYE Calculator'!D71</f>
        <v>0</v>
      </c>
      <c r="D57" s="6"/>
      <c r="E57" s="82" t="str">
        <f>'PAYE Calculator'!F71</f>
        <v>PAYE on monthly remuneration</v>
      </c>
      <c r="F57" s="83">
        <f>'PAYE Calculator'!G71</f>
        <v>0</v>
      </c>
    </row>
    <row r="58" spans="2:6" s="110" customFormat="1" ht="4.2" customHeight="1" x14ac:dyDescent="0.25">
      <c r="B58" s="84"/>
      <c r="C58" s="3"/>
      <c r="D58" s="6"/>
      <c r="E58" s="84"/>
      <c r="F58" s="3"/>
    </row>
    <row r="59" spans="2:6" s="110" customFormat="1" ht="17.399999999999999" customHeight="1" x14ac:dyDescent="0.25">
      <c r="B59" s="64" t="str">
        <f>'PAYE Calculator'!C72</f>
        <v>Annualised balance of remuneration  (incl. bonus)</v>
      </c>
      <c r="C59" s="61">
        <f>'PAYE Calculator'!D72</f>
        <v>0</v>
      </c>
      <c r="D59" s="6"/>
      <c r="E59" s="64" t="str">
        <f>'PAYE Calculator'!F72</f>
        <v>Annualised balance of remuneration  (incl. bonus)</v>
      </c>
      <c r="F59" s="61">
        <f>'PAYE Calculator'!G72</f>
        <v>0</v>
      </c>
    </row>
    <row r="60" spans="2:6" s="110" customFormat="1" ht="4.2" customHeight="1" x14ac:dyDescent="0.25">
      <c r="B60" s="64"/>
      <c r="C60" s="77"/>
      <c r="D60" s="6"/>
      <c r="E60" s="64"/>
      <c r="F60" s="77"/>
    </row>
    <row r="61" spans="2:6" s="110" customFormat="1" ht="13.2" x14ac:dyDescent="0.25">
      <c r="B61" s="127" t="str">
        <f>'PAYE Calculator'!C73</f>
        <v>Apply annual tax tables and rebates</v>
      </c>
      <c r="C61" s="127"/>
      <c r="D61" s="6"/>
      <c r="E61" s="127" t="str">
        <f>'PAYE Calculator'!F73</f>
        <v>Apply annual tax tables and rebates</v>
      </c>
      <c r="F61" s="127"/>
    </row>
    <row r="62" spans="2:6" s="110" customFormat="1" ht="4.2" customHeight="1" x14ac:dyDescent="0.25">
      <c r="B62" s="80"/>
      <c r="C62" s="80"/>
      <c r="D62" s="6"/>
      <c r="E62" s="80"/>
      <c r="F62" s="80"/>
    </row>
    <row r="63" spans="2:6" s="110" customFormat="1" ht="13.2" x14ac:dyDescent="0.25">
      <c r="B63" s="64" t="str">
        <f>'PAYE Calculator'!C74</f>
        <v>Less limit of previous tax bracket</v>
      </c>
      <c r="C63" s="61">
        <f>'PAYE Calculator'!D74</f>
        <v>0</v>
      </c>
      <c r="D63" s="6"/>
      <c r="E63" s="64" t="str">
        <f>'PAYE Calculator'!F74</f>
        <v>Less limit of previous tax bracket</v>
      </c>
      <c r="F63" s="61">
        <f>'PAYE Calculator'!G74</f>
        <v>0</v>
      </c>
    </row>
    <row r="64" spans="2:6" s="110" customFormat="1" ht="4.2" customHeight="1" x14ac:dyDescent="0.25">
      <c r="B64" s="64"/>
      <c r="C64" s="77"/>
      <c r="D64" s="6"/>
      <c r="E64" s="64"/>
      <c r="F64" s="77"/>
    </row>
    <row r="65" spans="2:6" s="110" customFormat="1" ht="13.2" x14ac:dyDescent="0.25">
      <c r="B65" s="64" t="str">
        <f>'PAYE Calculator'!C75</f>
        <v>Multiply with given %</v>
      </c>
      <c r="C65" s="62">
        <f>'PAYE Calculator'!D75</f>
        <v>0.18</v>
      </c>
      <c r="D65" s="6"/>
      <c r="E65" s="64" t="str">
        <f>'PAYE Calculator'!F75</f>
        <v>Multiply with given %</v>
      </c>
      <c r="F65" s="62">
        <f>'PAYE Calculator'!G75</f>
        <v>0.18</v>
      </c>
    </row>
    <row r="66" spans="2:6" s="110" customFormat="1" ht="4.2" customHeight="1" x14ac:dyDescent="0.25">
      <c r="B66" s="64"/>
      <c r="C66" s="81"/>
      <c r="D66" s="6"/>
      <c r="E66" s="64"/>
      <c r="F66" s="81"/>
    </row>
    <row r="67" spans="2:6" s="110" customFormat="1" ht="13.2" x14ac:dyDescent="0.25">
      <c r="B67" s="64" t="str">
        <f>'PAYE Calculator'!C76</f>
        <v>Plus fixed amount</v>
      </c>
      <c r="C67" s="61">
        <f>'PAYE Calculator'!D76</f>
        <v>0</v>
      </c>
      <c r="D67" s="6"/>
      <c r="E67" s="64" t="str">
        <f>'PAYE Calculator'!F76</f>
        <v>Plus fixed amount</v>
      </c>
      <c r="F67" s="61">
        <f>'PAYE Calculator'!G76</f>
        <v>0</v>
      </c>
    </row>
    <row r="68" spans="2:6" s="110" customFormat="1" ht="4.2" customHeight="1" x14ac:dyDescent="0.25">
      <c r="B68" s="64"/>
      <c r="C68" s="77"/>
      <c r="D68" s="6"/>
      <c r="E68" s="64"/>
      <c r="F68" s="77"/>
    </row>
    <row r="69" spans="2:6" s="110" customFormat="1" ht="13.2" x14ac:dyDescent="0.25">
      <c r="B69" s="64" t="str">
        <f>'PAYE Calculator'!C77</f>
        <v>Less annual rebates</v>
      </c>
      <c r="C69" s="61">
        <f>'PAYE Calculator'!D77</f>
        <v>29824</v>
      </c>
      <c r="D69" s="6"/>
      <c r="E69" s="64" t="str">
        <f>'PAYE Calculator'!F77</f>
        <v>Less annual rebates</v>
      </c>
      <c r="F69" s="61">
        <f>'PAYE Calculator'!G77</f>
        <v>30834</v>
      </c>
    </row>
    <row r="70" spans="2:6" s="110" customFormat="1" ht="14.7" hidden="1" customHeight="1" x14ac:dyDescent="0.25">
      <c r="B70" s="78" t="str">
        <f>'PAYE Calculator'!C78</f>
        <v>Hide Annual PAYE (incl. bonus)</v>
      </c>
      <c r="C70" s="79">
        <f>'PAYE Calculator'!D78</f>
        <v>0</v>
      </c>
      <c r="D70" s="6"/>
      <c r="E70" s="78" t="str">
        <f>'PAYE Calculator'!F78</f>
        <v>Hide Annual PAYE (incl. bonus)</v>
      </c>
      <c r="F70" s="79">
        <f>'PAYE Calculator'!G78</f>
        <v>0</v>
      </c>
    </row>
    <row r="71" spans="2:6" s="110" customFormat="1" ht="4.2" customHeight="1" x14ac:dyDescent="0.25">
      <c r="B71" s="64"/>
      <c r="C71" s="77"/>
      <c r="D71" s="6"/>
      <c r="E71" s="64"/>
      <c r="F71" s="77"/>
    </row>
    <row r="72" spans="2:6" s="110" customFormat="1" ht="13.2" x14ac:dyDescent="0.25">
      <c r="B72" s="64" t="str">
        <f>'PAYE Calculator'!C80</f>
        <v>Less annual PAYE on normal remuneration</v>
      </c>
      <c r="C72" s="61">
        <f>'PAYE Calculator'!D80</f>
        <v>0</v>
      </c>
      <c r="D72" s="6"/>
      <c r="E72" s="64" t="str">
        <f>'PAYE Calculator'!F80</f>
        <v>Less annual PAYE on normal remuneration</v>
      </c>
      <c r="F72" s="61">
        <f>'PAYE Calculator'!G80</f>
        <v>0</v>
      </c>
    </row>
    <row r="73" spans="2:6" s="110" customFormat="1" ht="4.2" customHeight="1" x14ac:dyDescent="0.25">
      <c r="B73" s="64"/>
      <c r="C73" s="77"/>
      <c r="D73" s="6"/>
      <c r="E73" s="64"/>
      <c r="F73" s="77"/>
    </row>
    <row r="74" spans="2:6" s="110" customFormat="1" ht="13.2" x14ac:dyDescent="0.25">
      <c r="B74" s="82" t="str">
        <f>'PAYE Calculator'!C81</f>
        <v>PAYE on bonus</v>
      </c>
      <c r="C74" s="63">
        <f>'PAYE Calculator'!D81</f>
        <v>0</v>
      </c>
      <c r="D74" s="6"/>
      <c r="E74" s="82" t="str">
        <f>'PAYE Calculator'!F81</f>
        <v>PAYE on bonus</v>
      </c>
      <c r="F74" s="63">
        <f>'PAYE Calculator'!G81</f>
        <v>0</v>
      </c>
    </row>
    <row r="75" spans="2:6" s="110" customFormat="1" ht="11.4" customHeight="1" x14ac:dyDescent="0.25"/>
    <row r="76" spans="2:6" s="110" customFormat="1" ht="14.7" customHeight="1" x14ac:dyDescent="0.3">
      <c r="B76" s="103" t="s">
        <v>108</v>
      </c>
      <c r="C76" s="103"/>
      <c r="D76" s="103"/>
      <c r="E76" s="103"/>
      <c r="F76" s="103"/>
    </row>
    <row r="77" spans="2:6" s="110" customFormat="1" ht="14.4" x14ac:dyDescent="0.3">
      <c r="B77" s="103"/>
      <c r="C77" s="103"/>
      <c r="D77" s="103"/>
      <c r="E77" s="103"/>
      <c r="F77" s="103"/>
    </row>
    <row r="78" spans="2:6" s="110" customFormat="1" ht="28.2" customHeight="1" x14ac:dyDescent="0.3">
      <c r="B78" s="103"/>
      <c r="C78" s="103"/>
      <c r="D78" s="103"/>
      <c r="E78" s="103"/>
      <c r="F78" s="103"/>
    </row>
    <row r="79" spans="2:6" s="110" customFormat="1" ht="0.45" customHeight="1" x14ac:dyDescent="0.3">
      <c r="B79" s="103"/>
      <c r="C79" s="103"/>
      <c r="D79" s="103"/>
      <c r="E79" s="103"/>
      <c r="F79" s="103"/>
    </row>
    <row r="80" spans="2:6" s="110" customFormat="1" ht="14.7" customHeight="1" x14ac:dyDescent="0.2">
      <c r="B80" s="120" t="s">
        <v>57</v>
      </c>
      <c r="C80" s="120"/>
      <c r="D80" s="120"/>
      <c r="E80" s="120"/>
      <c r="F80" s="120"/>
    </row>
    <row r="81" spans="2:6" s="110" customFormat="1" ht="14.7" customHeight="1" x14ac:dyDescent="0.3">
      <c r="B81" s="103" t="s">
        <v>107</v>
      </c>
      <c r="C81" s="103"/>
      <c r="D81" s="103"/>
      <c r="E81" s="103"/>
      <c r="F81" s="103"/>
    </row>
    <row r="82" spans="2:6" s="110" customFormat="1" ht="14.4" x14ac:dyDescent="0.3">
      <c r="B82" s="103"/>
      <c r="C82" s="103"/>
      <c r="D82" s="103"/>
      <c r="E82" s="103"/>
      <c r="F82" s="103"/>
    </row>
    <row r="83" spans="2:6" s="110" customFormat="1" ht="10.8" customHeight="1" x14ac:dyDescent="0.3">
      <c r="B83" s="103"/>
      <c r="C83" s="103"/>
      <c r="D83" s="103"/>
      <c r="E83" s="103"/>
      <c r="F83" s="103"/>
    </row>
    <row r="84" spans="2:6" s="110" customFormat="1" ht="6" customHeight="1" x14ac:dyDescent="0.3">
      <c r="B84" s="103"/>
      <c r="C84" s="103"/>
      <c r="D84" s="103"/>
      <c r="E84" s="103"/>
      <c r="F84" s="103"/>
    </row>
    <row r="85" spans="2:6" hidden="1" x14ac:dyDescent="0.25">
      <c r="B85" s="103"/>
      <c r="C85" s="103"/>
      <c r="D85" s="103"/>
      <c r="E85" s="103"/>
      <c r="F85" s="103"/>
    </row>
    <row r="86" spans="2:6" hidden="1" x14ac:dyDescent="0.25">
      <c r="B86" s="103"/>
      <c r="C86" s="103"/>
      <c r="D86" s="103"/>
      <c r="E86" s="103"/>
      <c r="F86" s="103"/>
    </row>
    <row r="87" spans="2:6" ht="1.95" customHeight="1" x14ac:dyDescent="0.25"/>
  </sheetData>
  <sheetProtection algorithmName="SHA-512" hashValue="RfB/S9aEUQJ5SkEsEoqHsffyqjSZYGLIcZFs9/oAlECSFiDu7RNiXuA+1DN8R23LtnwG2EhsmNjKvnV1fDQl2Q==" saltValue="M3E7egNc2zmsQj4pT9feDw==" spinCount="100000" sheet="1" objects="1" scenarios="1"/>
  <mergeCells count="18">
    <mergeCell ref="G9:XFD84"/>
    <mergeCell ref="A9:A84"/>
    <mergeCell ref="B80:F80"/>
    <mergeCell ref="B75:F75"/>
    <mergeCell ref="B76:F79"/>
    <mergeCell ref="B81:F86"/>
    <mergeCell ref="B9:C9"/>
    <mergeCell ref="E9:F9"/>
    <mergeCell ref="E36:F36"/>
    <mergeCell ref="B36:C36"/>
    <mergeCell ref="B61:C61"/>
    <mergeCell ref="E61:F61"/>
    <mergeCell ref="B1:E3"/>
    <mergeCell ref="F1:G6"/>
    <mergeCell ref="B6:E7"/>
    <mergeCell ref="A8:G8"/>
    <mergeCell ref="B4:E5"/>
    <mergeCell ref="A2:A7"/>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2FF2B-D588-4D5F-9B6E-137CBE0BD1FD}">
  <sheetPr codeName="Sheet3"/>
  <dimension ref="B1:T32"/>
  <sheetViews>
    <sheetView zoomScale="96" zoomScaleNormal="96" workbookViewId="0">
      <selection activeCell="J20" sqref="J20"/>
    </sheetView>
  </sheetViews>
  <sheetFormatPr defaultColWidth="8.6640625" defaultRowHeight="13.8" x14ac:dyDescent="0.25"/>
  <cols>
    <col min="1" max="1" width="2.88671875" style="1" customWidth="1"/>
    <col min="2" max="2" width="11.5546875" style="1" customWidth="1"/>
    <col min="3" max="3" width="12.109375" style="1" customWidth="1"/>
    <col min="4" max="4" width="10.88671875" style="1" customWidth="1"/>
    <col min="5" max="5" width="12.109375" style="1" customWidth="1"/>
    <col min="6" max="6" width="11.77734375" style="1" customWidth="1"/>
    <col min="7" max="7" width="12.77734375" style="1" bestFit="1" customWidth="1"/>
    <col min="8" max="8" width="11" style="1" customWidth="1"/>
    <col min="9" max="9" width="11.6640625" style="1" customWidth="1"/>
    <col min="10" max="10" width="14" style="1" customWidth="1"/>
    <col min="11" max="11" width="11.21875" style="1" customWidth="1"/>
    <col min="12" max="12" width="14.6640625" style="1" customWidth="1"/>
    <col min="13" max="13" width="12.109375" style="1" customWidth="1"/>
    <col min="14" max="14" width="9.33203125" style="1" customWidth="1"/>
    <col min="15" max="15" width="15.44140625" style="1" customWidth="1"/>
    <col min="16" max="16" width="8.6640625" style="1"/>
    <col min="17" max="17" width="14.21875" style="1" customWidth="1"/>
    <col min="18" max="18" width="14" style="1" customWidth="1"/>
    <col min="19" max="19" width="14.33203125" style="1" customWidth="1"/>
    <col min="20" max="20" width="15.88671875" style="1" customWidth="1"/>
    <col min="21" max="16384" width="8.6640625" style="1"/>
  </cols>
  <sheetData>
    <row r="1" spans="2:20" s="28" customFormat="1" ht="15.6" x14ac:dyDescent="0.3">
      <c r="B1" s="132" t="s">
        <v>111</v>
      </c>
      <c r="C1" s="132"/>
      <c r="D1" s="132"/>
      <c r="E1" s="132"/>
      <c r="G1" s="132" t="s">
        <v>129</v>
      </c>
      <c r="H1" s="132"/>
      <c r="I1" s="132"/>
      <c r="J1" s="132"/>
      <c r="L1" s="128" t="s">
        <v>116</v>
      </c>
      <c r="M1" s="129"/>
      <c r="N1" s="129"/>
      <c r="O1" s="130"/>
      <c r="Q1" s="131" t="s">
        <v>130</v>
      </c>
      <c r="R1" s="131"/>
      <c r="S1" s="131"/>
      <c r="T1" s="131"/>
    </row>
    <row r="2" spans="2:20" ht="24" x14ac:dyDescent="0.25">
      <c r="B2" s="25" t="s">
        <v>76</v>
      </c>
      <c r="C2" s="25" t="s">
        <v>77</v>
      </c>
      <c r="D2" s="25" t="s">
        <v>78</v>
      </c>
      <c r="E2" s="25" t="s">
        <v>79</v>
      </c>
      <c r="G2" s="25" t="s">
        <v>76</v>
      </c>
      <c r="H2" s="25" t="s">
        <v>77</v>
      </c>
      <c r="I2" s="25" t="s">
        <v>78</v>
      </c>
      <c r="J2" s="25" t="s">
        <v>79</v>
      </c>
      <c r="L2" s="25" t="s">
        <v>113</v>
      </c>
      <c r="M2" s="25" t="s">
        <v>112</v>
      </c>
      <c r="N2" s="25" t="s">
        <v>114</v>
      </c>
      <c r="O2" s="25" t="s">
        <v>115</v>
      </c>
      <c r="Q2" s="25" t="s">
        <v>113</v>
      </c>
      <c r="R2" s="25" t="s">
        <v>112</v>
      </c>
      <c r="S2" s="25" t="s">
        <v>114</v>
      </c>
      <c r="T2" s="25" t="s">
        <v>115</v>
      </c>
    </row>
    <row r="3" spans="2:20" x14ac:dyDescent="0.25">
      <c r="B3" s="93">
        <v>0</v>
      </c>
      <c r="C3" s="93">
        <v>0</v>
      </c>
      <c r="D3" s="20">
        <v>0.18</v>
      </c>
      <c r="E3" s="93">
        <v>0</v>
      </c>
      <c r="G3" s="95">
        <v>0</v>
      </c>
      <c r="H3" s="95">
        <v>0</v>
      </c>
      <c r="I3" s="22">
        <v>0.18</v>
      </c>
      <c r="J3" s="95">
        <v>0</v>
      </c>
      <c r="L3" s="93">
        <v>0</v>
      </c>
      <c r="M3" s="93">
        <v>33940</v>
      </c>
      <c r="N3" s="97">
        <v>1.4670000000000001</v>
      </c>
      <c r="O3" s="97">
        <v>0.47399999999999998</v>
      </c>
      <c r="Q3" s="95">
        <v>0</v>
      </c>
      <c r="R3" s="95">
        <v>38344</v>
      </c>
      <c r="S3" s="98">
        <v>1.329</v>
      </c>
      <c r="T3" s="98">
        <v>0.49099999999999999</v>
      </c>
    </row>
    <row r="4" spans="2:20" x14ac:dyDescent="0.25">
      <c r="B4" s="94">
        <v>237100.01</v>
      </c>
      <c r="C4" s="93">
        <v>42678</v>
      </c>
      <c r="D4" s="20">
        <v>0.26</v>
      </c>
      <c r="E4" s="94">
        <v>237100</v>
      </c>
      <c r="G4" s="96">
        <v>245100.01</v>
      </c>
      <c r="H4" s="95">
        <v>44118</v>
      </c>
      <c r="I4" s="22">
        <v>0.26</v>
      </c>
      <c r="J4" s="96">
        <v>245100</v>
      </c>
      <c r="L4" s="93">
        <v>100000.01</v>
      </c>
      <c r="M4" s="93">
        <v>60688</v>
      </c>
      <c r="N4" s="97">
        <v>1.6379999999999999</v>
      </c>
      <c r="O4" s="97">
        <v>0.59299999999999997</v>
      </c>
      <c r="Q4" s="95">
        <v>115000.01</v>
      </c>
      <c r="R4" s="95">
        <v>68487</v>
      </c>
      <c r="S4" s="98">
        <v>1.484</v>
      </c>
      <c r="T4" s="98">
        <v>0.61399999999999999</v>
      </c>
    </row>
    <row r="5" spans="2:20" x14ac:dyDescent="0.25">
      <c r="B5" s="94">
        <v>370500.01</v>
      </c>
      <c r="C5" s="93">
        <v>77362</v>
      </c>
      <c r="D5" s="20">
        <v>0.31</v>
      </c>
      <c r="E5" s="94">
        <v>370500</v>
      </c>
      <c r="G5" s="96">
        <v>383100.01</v>
      </c>
      <c r="H5" s="95">
        <v>79998</v>
      </c>
      <c r="I5" s="22">
        <v>0.31</v>
      </c>
      <c r="J5" s="96">
        <v>383100</v>
      </c>
      <c r="L5" s="93">
        <v>200000.01</v>
      </c>
      <c r="M5" s="93">
        <v>87497</v>
      </c>
      <c r="N5" s="97">
        <v>1.7789999999999999</v>
      </c>
      <c r="O5" s="97">
        <v>0.65400000000000003</v>
      </c>
      <c r="Q5" s="95">
        <v>230000.01</v>
      </c>
      <c r="R5" s="95">
        <v>98689</v>
      </c>
      <c r="S5" s="98">
        <v>1.6120000000000001</v>
      </c>
      <c r="T5" s="98">
        <v>0.67800000000000005</v>
      </c>
    </row>
    <row r="6" spans="2:20" x14ac:dyDescent="0.25">
      <c r="B6" s="94">
        <v>512800.01</v>
      </c>
      <c r="C6" s="93">
        <v>121475</v>
      </c>
      <c r="D6" s="20">
        <v>0.36</v>
      </c>
      <c r="E6" s="94">
        <v>512800</v>
      </c>
      <c r="G6" s="96">
        <v>530200.01</v>
      </c>
      <c r="H6" s="95">
        <v>125599</v>
      </c>
      <c r="I6" s="22">
        <v>0.36</v>
      </c>
      <c r="J6" s="96">
        <v>530200</v>
      </c>
      <c r="L6" s="93">
        <v>300000.01</v>
      </c>
      <c r="M6" s="93">
        <v>111273</v>
      </c>
      <c r="N6" s="97">
        <v>1.9139999999999999</v>
      </c>
      <c r="O6" s="97">
        <v>0.71399999999999997</v>
      </c>
      <c r="Q6" s="95">
        <v>345000.01</v>
      </c>
      <c r="R6" s="95">
        <v>125393</v>
      </c>
      <c r="S6" s="98">
        <v>1.734</v>
      </c>
      <c r="T6" s="98">
        <v>0.74</v>
      </c>
    </row>
    <row r="7" spans="2:20" x14ac:dyDescent="0.25">
      <c r="B7" s="94">
        <v>673000.01</v>
      </c>
      <c r="C7" s="93">
        <v>179147</v>
      </c>
      <c r="D7" s="20">
        <v>0.39</v>
      </c>
      <c r="E7" s="94">
        <v>673000</v>
      </c>
      <c r="G7" s="96">
        <v>695800.01</v>
      </c>
      <c r="H7" s="95">
        <v>185215</v>
      </c>
      <c r="I7" s="22">
        <v>0.39</v>
      </c>
      <c r="J7" s="96">
        <v>695800</v>
      </c>
      <c r="L7" s="93">
        <v>400000.01</v>
      </c>
      <c r="M7" s="93">
        <v>135048</v>
      </c>
      <c r="N7" s="97">
        <v>2.048</v>
      </c>
      <c r="O7" s="97">
        <v>0.83899999999999997</v>
      </c>
      <c r="Q7" s="95">
        <v>460000.01</v>
      </c>
      <c r="R7" s="95">
        <v>152097</v>
      </c>
      <c r="S7" s="98">
        <v>1.855</v>
      </c>
      <c r="T7" s="98">
        <v>0.86899999999999999</v>
      </c>
    </row>
    <row r="8" spans="2:20" x14ac:dyDescent="0.25">
      <c r="B8" s="94">
        <v>857900.01</v>
      </c>
      <c r="C8" s="93">
        <v>251258</v>
      </c>
      <c r="D8" s="20">
        <v>0.41</v>
      </c>
      <c r="E8" s="94">
        <v>857900</v>
      </c>
      <c r="G8" s="96">
        <v>887000.01</v>
      </c>
      <c r="H8" s="95">
        <v>259783</v>
      </c>
      <c r="I8" s="22">
        <v>0.41</v>
      </c>
      <c r="J8" s="96">
        <v>887000</v>
      </c>
      <c r="L8" s="93">
        <v>500000.01</v>
      </c>
      <c r="M8" s="93">
        <v>159934</v>
      </c>
      <c r="N8" s="97">
        <v>2.3490000000000002</v>
      </c>
      <c r="O8" s="97">
        <v>0.98499999999999999</v>
      </c>
      <c r="Q8" s="95">
        <v>575000.01</v>
      </c>
      <c r="R8" s="95">
        <v>180078</v>
      </c>
      <c r="S8" s="98">
        <v>2.1280000000000001</v>
      </c>
      <c r="T8" s="98">
        <v>1.02</v>
      </c>
    </row>
    <row r="9" spans="2:20" x14ac:dyDescent="0.25">
      <c r="B9" s="93">
        <v>1817000.01</v>
      </c>
      <c r="C9" s="93">
        <v>644489</v>
      </c>
      <c r="D9" s="19">
        <v>0.45</v>
      </c>
      <c r="E9" s="93">
        <v>1817000</v>
      </c>
      <c r="G9" s="95">
        <v>1878600.01</v>
      </c>
      <c r="H9" s="95">
        <v>666339</v>
      </c>
      <c r="I9" s="21">
        <v>0.45</v>
      </c>
      <c r="J9" s="95">
        <v>1878600</v>
      </c>
      <c r="L9" s="93">
        <v>600000.01</v>
      </c>
      <c r="M9" s="93">
        <v>184867</v>
      </c>
      <c r="N9" s="97">
        <v>2.3889999999999998</v>
      </c>
      <c r="O9" s="97">
        <v>1.105</v>
      </c>
      <c r="Q9" s="95">
        <v>690000.01</v>
      </c>
      <c r="R9" s="95">
        <v>208106</v>
      </c>
      <c r="S9" s="98">
        <v>2.165</v>
      </c>
      <c r="T9" s="98">
        <v>1.145</v>
      </c>
    </row>
    <row r="10" spans="2:20" x14ac:dyDescent="0.25">
      <c r="L10" s="93">
        <v>700000.01</v>
      </c>
      <c r="M10" s="93">
        <v>211121</v>
      </c>
      <c r="N10" s="97">
        <v>2.4289999999999998</v>
      </c>
      <c r="O10" s="97">
        <v>1.2250000000000001</v>
      </c>
      <c r="Q10" s="95">
        <v>805000.01</v>
      </c>
      <c r="R10" s="95">
        <v>237679</v>
      </c>
      <c r="S10" s="98">
        <v>2.2010000000000001</v>
      </c>
      <c r="T10" s="98">
        <v>1.2689999999999999</v>
      </c>
    </row>
    <row r="11" spans="2:20" x14ac:dyDescent="0.25">
      <c r="B11" s="18" t="s">
        <v>80</v>
      </c>
      <c r="C11" s="18" t="s">
        <v>81</v>
      </c>
      <c r="D11" s="18"/>
      <c r="E11" s="18"/>
      <c r="G11" s="18" t="s">
        <v>80</v>
      </c>
      <c r="H11" s="18" t="s">
        <v>81</v>
      </c>
      <c r="I11" s="18"/>
      <c r="J11" s="23"/>
    </row>
    <row r="12" spans="2:20" x14ac:dyDescent="0.25">
      <c r="B12" s="24">
        <v>0</v>
      </c>
      <c r="C12" s="99">
        <f>E12</f>
        <v>17235</v>
      </c>
      <c r="D12" s="24" t="s">
        <v>82</v>
      </c>
      <c r="E12" s="93">
        <v>17235</v>
      </c>
      <c r="G12" s="24">
        <v>0</v>
      </c>
      <c r="H12" s="99">
        <f>J12</f>
        <v>17820</v>
      </c>
      <c r="I12" s="24" t="s">
        <v>82</v>
      </c>
      <c r="J12" s="95">
        <v>17820</v>
      </c>
    </row>
    <row r="13" spans="2:20" x14ac:dyDescent="0.25">
      <c r="B13" s="24">
        <v>65</v>
      </c>
      <c r="C13" s="99">
        <f>E12+E13</f>
        <v>26679</v>
      </c>
      <c r="D13" s="24" t="s">
        <v>83</v>
      </c>
      <c r="E13" s="93">
        <v>9444</v>
      </c>
      <c r="G13" s="24">
        <v>65</v>
      </c>
      <c r="H13" s="99">
        <f>J12+J13</f>
        <v>27585</v>
      </c>
      <c r="I13" s="24" t="s">
        <v>83</v>
      </c>
      <c r="J13" s="95">
        <v>9765</v>
      </c>
    </row>
    <row r="14" spans="2:20" x14ac:dyDescent="0.25">
      <c r="B14" s="24">
        <v>75</v>
      </c>
      <c r="C14" s="99">
        <f>C13+E14</f>
        <v>29824</v>
      </c>
      <c r="D14" s="24" t="s">
        <v>84</v>
      </c>
      <c r="E14" s="93">
        <v>3145</v>
      </c>
      <c r="G14" s="24">
        <v>75</v>
      </c>
      <c r="H14" s="99">
        <f>H13+J14</f>
        <v>30834</v>
      </c>
      <c r="I14" s="24" t="s">
        <v>84</v>
      </c>
      <c r="J14" s="95">
        <v>3249</v>
      </c>
    </row>
    <row r="16" spans="2:20" ht="24" x14ac:dyDescent="0.25">
      <c r="B16" s="25" t="s">
        <v>85</v>
      </c>
      <c r="C16" s="18" t="s">
        <v>86</v>
      </c>
      <c r="G16" s="25" t="s">
        <v>85</v>
      </c>
      <c r="H16" s="18" t="s">
        <v>86</v>
      </c>
    </row>
    <row r="17" spans="2:9" x14ac:dyDescent="0.25">
      <c r="B17" s="26" t="s">
        <v>87</v>
      </c>
      <c r="C17" s="100">
        <v>95750</v>
      </c>
      <c r="G17" s="26" t="s">
        <v>87</v>
      </c>
      <c r="H17" s="101">
        <v>99000</v>
      </c>
    </row>
    <row r="18" spans="2:9" x14ac:dyDescent="0.25">
      <c r="B18" s="26" t="s">
        <v>88</v>
      </c>
      <c r="C18" s="100">
        <v>148217</v>
      </c>
      <c r="G18" s="26" t="s">
        <v>88</v>
      </c>
      <c r="H18" s="101">
        <v>153250</v>
      </c>
    </row>
    <row r="19" spans="2:9" x14ac:dyDescent="0.25">
      <c r="B19" s="26" t="s">
        <v>89</v>
      </c>
      <c r="C19" s="100">
        <v>165689</v>
      </c>
      <c r="G19" s="26" t="s">
        <v>89</v>
      </c>
      <c r="H19" s="101">
        <v>171300</v>
      </c>
    </row>
    <row r="21" spans="2:9" x14ac:dyDescent="0.25">
      <c r="B21" s="134" t="s">
        <v>90</v>
      </c>
      <c r="C21" s="134"/>
      <c r="D21" s="134"/>
      <c r="G21" s="134" t="s">
        <v>90</v>
      </c>
      <c r="H21" s="134"/>
      <c r="I21" s="134"/>
    </row>
    <row r="22" spans="2:9" x14ac:dyDescent="0.25">
      <c r="B22" s="133" t="s">
        <v>91</v>
      </c>
      <c r="C22" s="133"/>
      <c r="D22" s="92">
        <v>364</v>
      </c>
      <c r="G22" s="133" t="s">
        <v>91</v>
      </c>
      <c r="H22" s="133"/>
      <c r="I22" s="92">
        <v>376</v>
      </c>
    </row>
    <row r="23" spans="2:9" x14ac:dyDescent="0.25">
      <c r="B23" s="133" t="s">
        <v>92</v>
      </c>
      <c r="C23" s="133"/>
      <c r="D23" s="92">
        <v>246</v>
      </c>
      <c r="G23" s="133" t="s">
        <v>92</v>
      </c>
      <c r="H23" s="133"/>
      <c r="I23" s="92">
        <v>254</v>
      </c>
    </row>
    <row r="26" spans="2:9" x14ac:dyDescent="0.25">
      <c r="H26" s="27"/>
      <c r="I26" s="27"/>
    </row>
    <row r="27" spans="2:9" x14ac:dyDescent="0.25">
      <c r="I27" s="27"/>
    </row>
    <row r="28" spans="2:9" x14ac:dyDescent="0.25">
      <c r="I28" s="27"/>
    </row>
    <row r="29" spans="2:9" x14ac:dyDescent="0.25">
      <c r="I29" s="27"/>
    </row>
    <row r="30" spans="2:9" x14ac:dyDescent="0.25">
      <c r="I30" s="27"/>
    </row>
    <row r="31" spans="2:9" x14ac:dyDescent="0.25">
      <c r="I31" s="27"/>
    </row>
    <row r="32" spans="2:9" x14ac:dyDescent="0.25">
      <c r="I32" s="27"/>
    </row>
  </sheetData>
  <sheetProtection selectLockedCells="1"/>
  <mergeCells count="10">
    <mergeCell ref="B23:C23"/>
    <mergeCell ref="B21:D21"/>
    <mergeCell ref="G21:I21"/>
    <mergeCell ref="G22:H22"/>
    <mergeCell ref="G23:H23"/>
    <mergeCell ref="L1:O1"/>
    <mergeCell ref="Q1:T1"/>
    <mergeCell ref="B1:E1"/>
    <mergeCell ref="G1:J1"/>
    <mergeCell ref="B22:C2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C42EC-B0FD-4553-9372-B6D968788A13}">
  <sheetPr codeName="Sheet4"/>
  <dimension ref="A1:K18"/>
  <sheetViews>
    <sheetView workbookViewId="0">
      <selection activeCell="F21" sqref="F21"/>
    </sheetView>
  </sheetViews>
  <sheetFormatPr defaultColWidth="8.6640625" defaultRowHeight="14.4" x14ac:dyDescent="0.3"/>
  <cols>
    <col min="4" max="4" width="16.109375" customWidth="1"/>
  </cols>
  <sheetData>
    <row r="1" spans="1:11" x14ac:dyDescent="0.3">
      <c r="A1">
        <v>0</v>
      </c>
      <c r="C1" t="s">
        <v>109</v>
      </c>
      <c r="D1" t="s">
        <v>121</v>
      </c>
      <c r="E1" t="s">
        <v>118</v>
      </c>
    </row>
    <row r="2" spans="1:11" x14ac:dyDescent="0.3">
      <c r="A2">
        <v>1</v>
      </c>
      <c r="C2" t="s">
        <v>110</v>
      </c>
      <c r="D2" t="s">
        <v>117</v>
      </c>
      <c r="E2" t="s">
        <v>120</v>
      </c>
    </row>
    <row r="3" spans="1:11" x14ac:dyDescent="0.3">
      <c r="A3">
        <v>2</v>
      </c>
      <c r="E3" t="s">
        <v>119</v>
      </c>
    </row>
    <row r="4" spans="1:11" x14ac:dyDescent="0.3">
      <c r="A4">
        <v>3</v>
      </c>
    </row>
    <row r="5" spans="1:11" x14ac:dyDescent="0.3">
      <c r="A5">
        <v>4</v>
      </c>
    </row>
    <row r="6" spans="1:11" x14ac:dyDescent="0.3">
      <c r="A6">
        <v>5</v>
      </c>
    </row>
    <row r="7" spans="1:11" x14ac:dyDescent="0.3">
      <c r="A7">
        <v>6</v>
      </c>
    </row>
    <row r="8" spans="1:11" x14ac:dyDescent="0.3">
      <c r="A8">
        <v>7</v>
      </c>
    </row>
    <row r="9" spans="1:11" x14ac:dyDescent="0.3">
      <c r="A9">
        <v>8</v>
      </c>
    </row>
    <row r="10" spans="1:11" x14ac:dyDescent="0.3">
      <c r="A10">
        <v>9</v>
      </c>
    </row>
    <row r="11" spans="1:11" x14ac:dyDescent="0.3">
      <c r="A11">
        <v>10</v>
      </c>
    </row>
    <row r="15" spans="1:11" ht="14.4" customHeight="1" x14ac:dyDescent="0.3">
      <c r="A15" s="135"/>
      <c r="B15" s="135"/>
      <c r="C15" s="135"/>
      <c r="D15" s="135"/>
      <c r="E15" s="135"/>
      <c r="F15" s="135"/>
      <c r="G15" s="135"/>
      <c r="H15" s="135"/>
      <c r="I15" s="135"/>
      <c r="J15" s="135"/>
      <c r="K15" s="135"/>
    </row>
    <row r="16" spans="1:11" x14ac:dyDescent="0.3">
      <c r="A16" s="135"/>
      <c r="B16" s="135"/>
      <c r="C16" s="135"/>
      <c r="D16" s="135"/>
      <c r="E16" s="135"/>
      <c r="F16" s="135"/>
      <c r="G16" s="135"/>
      <c r="H16" s="135"/>
      <c r="I16" s="135"/>
      <c r="J16" s="135"/>
      <c r="K16" s="135"/>
    </row>
    <row r="17" spans="1:11" x14ac:dyDescent="0.3">
      <c r="A17" s="135"/>
      <c r="B17" s="135"/>
      <c r="C17" s="135"/>
      <c r="D17" s="135"/>
      <c r="E17" s="135"/>
      <c r="F17" s="135"/>
      <c r="G17" s="135"/>
      <c r="H17" s="135"/>
      <c r="I17" s="135"/>
      <c r="J17" s="135"/>
      <c r="K17" s="135"/>
    </row>
    <row r="18" spans="1:11" x14ac:dyDescent="0.3">
      <c r="A18" s="135"/>
      <c r="B18" s="135"/>
      <c r="C18" s="135"/>
      <c r="D18" s="135"/>
      <c r="E18" s="135"/>
      <c r="F18" s="135"/>
      <c r="G18" s="135"/>
      <c r="H18" s="135"/>
      <c r="I18" s="135"/>
      <c r="J18" s="135"/>
      <c r="K18" s="135"/>
    </row>
  </sheetData>
  <mergeCells count="1">
    <mergeCell ref="A15:K18"/>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439AD-1FDE-407F-8F60-5D25532BFD18}">
  <sheetPr codeName="Sheet8"/>
  <dimension ref="A1"/>
  <sheetViews>
    <sheetView workbookViewId="0">
      <selection activeCell="G18" sqref="G18"/>
    </sheetView>
  </sheetViews>
  <sheetFormatPr defaultRowHeight="14.4" x14ac:dyDescent="0.3"/>
  <sheetData>
    <row r="1" spans="1:1" x14ac:dyDescent="0.3">
      <c r="A1" t="s">
        <v>124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bbc7e63c-fc20-410f-8580-8ce2f3dfae3c">
      <Terms xmlns="http://schemas.microsoft.com/office/infopath/2007/PartnerControls"/>
    </lcf76f155ced4ddcb4097134ff3c332f>
    <TaxCatchAll xmlns="7a683a2b-c0be-4fc5-99cd-d419e46defd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1C0DC53E789494FA84EF808D4CA5340" ma:contentTypeVersion="23" ma:contentTypeDescription="Create a new document." ma:contentTypeScope="" ma:versionID="5f6da8a899748ddeea00960ff61547ea">
  <xsd:schema xmlns:xsd="http://www.w3.org/2001/XMLSchema" xmlns:xs="http://www.w3.org/2001/XMLSchema" xmlns:p="http://schemas.microsoft.com/office/2006/metadata/properties" xmlns:ns1="http://schemas.microsoft.com/sharepoint/v3" xmlns:ns2="7a683a2b-c0be-4fc5-99cd-d419e46defd1" xmlns:ns3="1cc9fd12-f1cc-4045-9955-b54557e093e1" xmlns:ns4="bbc7e63c-fc20-410f-8580-8ce2f3dfae3c" targetNamespace="http://schemas.microsoft.com/office/2006/metadata/properties" ma:root="true" ma:fieldsID="a27ace159ba30e2729e2c5b2d1c6e496" ns1:_="" ns2:_="" ns3:_="" ns4:_="">
    <xsd:import namespace="http://schemas.microsoft.com/sharepoint/v3"/>
    <xsd:import namespace="7a683a2b-c0be-4fc5-99cd-d419e46defd1"/>
    <xsd:import namespace="1cc9fd12-f1cc-4045-9955-b54557e093e1"/>
    <xsd:import namespace="bbc7e63c-fc20-410f-8580-8ce2f3dfae3c"/>
    <xsd:element name="properties">
      <xsd:complexType>
        <xsd:sequence>
          <xsd:element name="documentManagement">
            <xsd:complexType>
              <xsd:all>
                <xsd:element ref="ns2:SharedWithUsers" minOccurs="0"/>
                <xsd:element ref="ns3:SharingHintHash" minOccurs="0"/>
                <xsd:element ref="ns2:SharedWithDetails" minOccurs="0"/>
                <xsd:element ref="ns2:LastSharedByUser" minOccurs="0"/>
                <xsd:element ref="ns2:LastSharedByTime" minOccurs="0"/>
                <xsd:element ref="ns4:MediaServiceMetadata" minOccurs="0"/>
                <xsd:element ref="ns4:MediaServiceFastMetadata" minOccurs="0"/>
                <xsd:element ref="ns4:MediaServiceAutoTags" minOccurs="0"/>
                <xsd:element ref="ns4:MediaServiceOCR" minOccurs="0"/>
                <xsd:element ref="ns4:MediaServiceDateTaken" minOccurs="0"/>
                <xsd:element ref="ns4:MediaServiceGenerationTime" minOccurs="0"/>
                <xsd:element ref="ns4:MediaServiceEventHashCode" minOccurs="0"/>
                <xsd:element ref="ns4:MediaServiceAutoKeyPoints" minOccurs="0"/>
                <xsd:element ref="ns4:MediaServiceKeyPoints" minOccurs="0"/>
                <xsd:element ref="ns4:MediaServiceLocation" minOccurs="0"/>
                <xsd:element ref="ns4:MediaLengthInSeconds" minOccurs="0"/>
                <xsd:element ref="ns4:lcf76f155ced4ddcb4097134ff3c332f" minOccurs="0"/>
                <xsd:element ref="ns2:TaxCatchAll" minOccurs="0"/>
                <xsd:element ref="ns4:MediaServiceObjectDetectorVersions" minOccurs="0"/>
                <xsd:element ref="ns1:_ip_UnifiedCompliancePolicyProperties" minOccurs="0"/>
                <xsd:element ref="ns1:_ip_UnifiedCompliancePolicyUIAction"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8" nillable="true" ma:displayName="Unified Compliance Policy Properties" ma:hidden="true" ma:internalName="_ip_UnifiedCompliancePolicyProperties">
      <xsd:simpleType>
        <xsd:restriction base="dms:Note"/>
      </xsd:simpleType>
    </xsd:element>
    <xsd:element name="_ip_UnifiedCompliancePolicyUIAction" ma:index="2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a683a2b-c0be-4fc5-99cd-d419e46defd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0" nillable="true" ma:displayName="Shared With Details" ma:internalName="SharedWithDetails" ma:readOnly="true">
      <xsd:simpleType>
        <xsd:restriction base="dms:Note">
          <xsd:maxLength value="255"/>
        </xsd:restriction>
      </xsd:simpleType>
    </xsd:element>
    <xsd:element name="LastSharedByUser" ma:index="11" nillable="true" ma:displayName="Last Shared By User" ma:description="" ma:internalName="LastSharedByUser" ma:readOnly="true">
      <xsd:simpleType>
        <xsd:restriction base="dms:Note">
          <xsd:maxLength value="255"/>
        </xsd:restriction>
      </xsd:simpleType>
    </xsd:element>
    <xsd:element name="LastSharedByTime" ma:index="12" nillable="true" ma:displayName="Last Shared By Time" ma:description="" ma:internalName="LastSharedByTime" ma:readOnly="true">
      <xsd:simpleType>
        <xsd:restriction base="dms:DateTime"/>
      </xsd:simpleType>
    </xsd:element>
    <xsd:element name="TaxCatchAll" ma:index="26" nillable="true" ma:displayName="Taxonomy Catch All Column" ma:hidden="true" ma:list="{123f3415-8ad7-420f-98ed-6fcebb48d64e}" ma:internalName="TaxCatchAll" ma:showField="CatchAllData" ma:web="7a683a2b-c0be-4fc5-99cd-d419e46defd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cc9fd12-f1cc-4045-9955-b54557e093e1" elementFormDefault="qualified">
    <xsd:import namespace="http://schemas.microsoft.com/office/2006/documentManagement/types"/>
    <xsd:import namespace="http://schemas.microsoft.com/office/infopath/2007/PartnerControls"/>
    <xsd:element name="SharingHintHash" ma:index="9" nillable="true" ma:displayName="Sharing Hint Hash"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bc7e63c-fc20-410f-8580-8ce2f3dfae3c" elementFormDefault="qualified">
    <xsd:import namespace="http://schemas.microsoft.com/office/2006/documentManagement/types"/>
    <xsd:import namespace="http://schemas.microsoft.com/office/infopath/2007/PartnerControls"/>
    <xsd:element name="MediaServiceMetadata" ma:index="13" nillable="true" ma:displayName="MediaServiceMetadata" ma:description="" ma:hidden="true" ma:internalName="MediaServiceMetadata" ma:readOnly="true">
      <xsd:simpleType>
        <xsd:restriction base="dms:Note"/>
      </xsd:simpleType>
    </xsd:element>
    <xsd:element name="MediaServiceFastMetadata" ma:index="14" nillable="true" ma:displayName="MediaServiceFastMetadata" ma:description="" ma:hidden="true" ma:internalName="MediaServiceFastMetadata" ma:readOnly="true">
      <xsd:simpleType>
        <xsd:restriction base="dms:Note"/>
      </xsd:simpleType>
    </xsd:element>
    <xsd:element name="MediaServiceAutoTags" ma:index="15" nillable="true" ma:displayName="MediaServiceAutoTags" ma:description="" ma:internalName="MediaServiceAutoTags"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element name="MediaLengthInSeconds" ma:index="23"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0261298f-1814-4a1b-b61e-fd600c492e7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273E767-1621-484B-959F-0CBE867BEA07}">
  <ds:schemaRefs>
    <ds:schemaRef ds:uri="http://schemas.microsoft.com/sharepoint/v3/contenttype/forms"/>
  </ds:schemaRefs>
</ds:datastoreItem>
</file>

<file path=customXml/itemProps2.xml><?xml version="1.0" encoding="utf-8"?>
<ds:datastoreItem xmlns:ds="http://schemas.openxmlformats.org/officeDocument/2006/customXml" ds:itemID="{C4105726-A2E9-428C-B426-D15A942DB112}">
  <ds:schemaRefs>
    <ds:schemaRef ds:uri="http://schemas.microsoft.com/office/2006/metadata/properties"/>
    <ds:schemaRef ds:uri="http://schemas.microsoft.com/office/infopath/2007/PartnerControls"/>
    <ds:schemaRef ds:uri="http://schemas.microsoft.com/sharepoint/v3"/>
    <ds:schemaRef ds:uri="bbc7e63c-fc20-410f-8580-8ce2f3dfae3c"/>
    <ds:schemaRef ds:uri="7a683a2b-c0be-4fc5-99cd-d419e46defd1"/>
  </ds:schemaRefs>
</ds:datastoreItem>
</file>

<file path=customXml/itemProps3.xml><?xml version="1.0" encoding="utf-8"?>
<ds:datastoreItem xmlns:ds="http://schemas.openxmlformats.org/officeDocument/2006/customXml" ds:itemID="{602BD331-9DA0-4101-9322-F8B7E57AFA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a683a2b-c0be-4fc5-99cd-d419e46defd1"/>
    <ds:schemaRef ds:uri="1cc9fd12-f1cc-4045-9955-b54557e093e1"/>
    <ds:schemaRef ds:uri="bbc7e63c-fc20-410f-8580-8ce2f3dfae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PAYE Calculator</vt:lpstr>
      <vt:lpstr>PAYE Detail</vt:lpstr>
      <vt:lpstr>PAYE Calculations</vt:lpstr>
      <vt:lpstr>Lookup tables</vt:lpstr>
      <vt:lpstr>list</vt:lpstr>
      <vt:lpstr>Config.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Ania Strydom</dc:creator>
  <cp:keywords/>
  <dc:description/>
  <cp:lastModifiedBy>Ania Strydom</cp:lastModifiedBy>
  <cp:revision/>
  <dcterms:created xsi:type="dcterms:W3CDTF">2023-01-26T13:30:28Z</dcterms:created>
  <dcterms:modified xsi:type="dcterms:W3CDTF">2026-02-26T14:36:33Z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0x01010071C0DC53E789494FA84EF808D4CA5340</vt:lpwstr>
  </property>
  <property fmtid="{D5CDD505-2E9C-101B-9397-08002B2CF9AE}" pid="3" name="MediaServiceImageTags">
    <vt:lpwstr/>
  </property>
</Properties>
</file>